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Users\Gebruiker\Documents\Taakberekening\ontwikkeling\2627\"/>
    </mc:Choice>
  </mc:AlternateContent>
  <xr:revisionPtr revIDLastSave="0" documentId="8_{F72C032B-29FE-4235-AC0E-BF53571B121F}" xr6:coauthVersionLast="47" xr6:coauthVersionMax="47" xr10:uidLastSave="{00000000-0000-0000-0000-000000000000}"/>
  <workbookProtection workbookAlgorithmName="SHA-512" workbookHashValue="Sw6NjTnot/R+qjfM6nD8+jrw9gD2vIXn0An1UP62PItjq9H+jx77YlOcGx1Fv3QXfhRDU80N9UkpG05LCpzeCg==" workbookSaltValue="a7AJ93pGdrc4v4JpqcbVtQ==" workbookSpinCount="100000" lockStructure="1"/>
  <bookViews>
    <workbookView xWindow="-120" yWindow="-120" windowWidth="29040" windowHeight="15720" xr2:uid="{FDF5B6FE-2281-44B1-9868-0C0E6CBAF470}"/>
  </bookViews>
  <sheets>
    <sheet name="mijn jaartaakOP" sheetId="1" r:id="rId1"/>
  </sheets>
  <definedNames>
    <definedName name="_xlnm.Print_Area" localSheetId="0">'mijn jaartaakOP'!$B$1:$N$80,'mijn jaartaakOP'!$B$83:$N$159</definedName>
    <definedName name="jaartaak">#REF!</definedName>
    <definedName name="MaxLestaak">#REF!</definedName>
    <definedName name="nawerk">#REF!</definedName>
    <definedName name="professionalisering">#REF!</definedName>
    <definedName name="Z_2324F1BC_62D8_4074_80DB_DDC5C387B10C_.wvu.PrintArea" localSheetId="0" hidden="1">'mijn jaartaakOP'!$B$2:$N$80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2" i="1" l="1"/>
  <c r="K14" i="1"/>
  <c r="K20" i="1"/>
  <c r="K16" i="1"/>
  <c r="M10" i="1"/>
  <c r="I73" i="1"/>
  <c r="E73" i="1"/>
  <c r="E55" i="1"/>
  <c r="I55" i="1"/>
  <c r="B62" i="1"/>
  <c r="B63" i="1"/>
  <c r="B64" i="1"/>
  <c r="B65" i="1"/>
  <c r="B66" i="1"/>
  <c r="B67" i="1"/>
  <c r="B68" i="1"/>
  <c r="B69" i="1"/>
  <c r="B70" i="1"/>
  <c r="B71" i="1"/>
  <c r="B72" i="1"/>
  <c r="B57" i="1"/>
  <c r="B58" i="1"/>
  <c r="B59" i="1"/>
  <c r="B60" i="1"/>
  <c r="B61" i="1"/>
  <c r="B43" i="1"/>
  <c r="B44" i="1"/>
  <c r="B45" i="1"/>
  <c r="B46" i="1"/>
  <c r="B47" i="1"/>
  <c r="B48" i="1"/>
  <c r="B49" i="1"/>
  <c r="B50" i="1"/>
  <c r="B51" i="1"/>
  <c r="B52" i="1"/>
  <c r="B53" i="1"/>
  <c r="B54" i="1"/>
  <c r="I17" i="1"/>
  <c r="E17" i="1"/>
  <c r="M27" i="1"/>
  <c r="M11" i="1"/>
  <c r="N46" i="1"/>
  <c r="N20" i="1"/>
  <c r="M36" i="1" s="1"/>
  <c r="M35" i="1"/>
  <c r="M26" i="1"/>
  <c r="B34" i="1"/>
  <c r="B35" i="1"/>
  <c r="B36" i="1"/>
  <c r="B37" i="1"/>
  <c r="B38" i="1"/>
  <c r="B39" i="1"/>
  <c r="B40" i="1"/>
  <c r="B41" i="1"/>
  <c r="B42" i="1"/>
  <c r="B33" i="1"/>
  <c r="B32" i="1"/>
  <c r="K4" i="1"/>
  <c r="G4" i="1"/>
  <c r="M156" i="1"/>
  <c r="M69" i="1" s="1"/>
  <c r="M109" i="1"/>
  <c r="M64" i="1" s="1"/>
  <c r="E86" i="1"/>
  <c r="K86" i="1"/>
  <c r="M12" i="1" l="1"/>
  <c r="M18" i="1" s="1"/>
  <c r="G86" i="1"/>
  <c r="B19" i="1"/>
  <c r="D19" i="1"/>
  <c r="D20" i="1"/>
  <c r="B20" i="1"/>
  <c r="K51" i="1"/>
  <c r="C120" i="1" s="1"/>
  <c r="N45" i="1" l="1"/>
  <c r="M48" i="1"/>
  <c r="M63" i="1" s="1"/>
  <c r="E19" i="1"/>
  <c r="I19" i="1"/>
  <c r="E20" i="1"/>
  <c r="I20" i="1"/>
  <c r="M28" i="1" l="1"/>
  <c r="M37" i="1"/>
  <c r="E18" i="1"/>
  <c r="E21" i="1" s="1"/>
  <c r="E24" i="1"/>
  <c r="E25" i="1"/>
  <c r="E26" i="1"/>
  <c r="E27" i="1"/>
  <c r="E28" i="1"/>
  <c r="E29" i="1"/>
  <c r="I18" i="1"/>
  <c r="I21" i="1" s="1"/>
  <c r="I24" i="1"/>
  <c r="I25" i="1"/>
  <c r="I26" i="1"/>
  <c r="I27" i="1"/>
  <c r="I28" i="1"/>
  <c r="I29" i="1"/>
  <c r="M53" i="1" l="1"/>
  <c r="E30" i="1"/>
  <c r="I30" i="1"/>
  <c r="N88" i="1"/>
  <c r="N110" i="1" s="1"/>
  <c r="M65" i="1" s="1"/>
  <c r="K65" i="1" s="1"/>
  <c r="M38" i="1" l="1"/>
  <c r="M40" i="1" s="1"/>
  <c r="E75" i="1"/>
  <c r="I75" i="1"/>
  <c r="M29" i="1"/>
  <c r="M39" i="1" l="1"/>
  <c r="K39" i="1" s="1"/>
  <c r="M30" i="1"/>
  <c r="K30" i="1" s="1"/>
  <c r="M31" i="1"/>
  <c r="M49" i="1"/>
  <c r="M50" i="1" s="1"/>
  <c r="M51" i="1" l="1"/>
  <c r="M68" i="1" s="1"/>
  <c r="N120" i="1" l="1"/>
  <c r="N157" i="1" s="1"/>
  <c r="M70" i="1" s="1"/>
  <c r="K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Administrator</author>
  </authors>
  <commentList>
    <comment ref="N3" authorId="0" shapeId="0" xr:uid="{59DA8103-05F3-4EE9-9DD1-0727758E1CEF}">
      <text>
        <r>
          <rPr>
            <b/>
            <sz val="8"/>
            <color indexed="60"/>
            <rFont val="Tahoma"/>
            <family val="2"/>
          </rPr>
          <t>LEEFTIJD</t>
        </r>
        <r>
          <rPr>
            <sz val="8"/>
            <color indexed="81"/>
            <rFont val="Tahoma"/>
            <family val="2"/>
          </rPr>
          <t xml:space="preserve">
Je leeftijd is van belang bij de berekening van het PDI-budget.
M.i.v. 57 jaar heb je recht op het bijzonder budget duurzame inzetbaarheid (130 uur bij wtf 1,0), dat je samen met het basisbudget als verlof kunt opnemen.</t>
        </r>
      </text>
    </comment>
    <comment ref="N4" authorId="1" shapeId="0" xr:uid="{FCA42832-0604-4818-B639-7C3507357CF4}">
      <text>
        <r>
          <rPr>
            <b/>
            <sz val="8"/>
            <color indexed="60"/>
            <rFont val="Tahoma"/>
            <family val="2"/>
          </rPr>
          <t>DE OPSLAGFACTOR</t>
        </r>
        <r>
          <rPr>
            <b/>
            <sz val="8"/>
            <color indexed="8"/>
            <rFont val="Tahoma"/>
            <family val="2"/>
          </rPr>
          <t xml:space="preserve">
</t>
        </r>
        <r>
          <rPr>
            <sz val="8"/>
            <color indexed="8"/>
            <rFont val="Tahoma"/>
            <family val="2"/>
          </rPr>
          <t xml:space="preserve">
Vul hier het op je school afgesproken opslagpercentage voor het voor- en nawerk in.
</t>
        </r>
        <r>
          <rPr>
            <b/>
            <sz val="8"/>
            <color indexed="8"/>
            <rFont val="Tahoma"/>
            <family val="2"/>
          </rPr>
          <t>Let op</t>
        </r>
        <r>
          <rPr>
            <sz val="8"/>
            <color indexed="8"/>
            <rFont val="Tahoma"/>
            <family val="2"/>
          </rPr>
          <t>: Voor het OOP met lesondersteunende taken zoals een onderwijsassistent, kan op je school een lager percentage afgesproken zijn dan dat voor het OP.</t>
        </r>
      </text>
    </comment>
    <comment ref="O4" authorId="0" shapeId="0" xr:uid="{C567BA61-3D03-4442-B7B3-9AD12209667B}">
      <text>
        <r>
          <rPr>
            <b/>
            <sz val="8"/>
            <color indexed="60"/>
            <rFont val="Tahoma"/>
            <family val="2"/>
          </rPr>
          <t>INFORMATIE</t>
        </r>
        <r>
          <rPr>
            <b/>
            <sz val="8"/>
            <color indexed="81"/>
            <rFont val="Tahoma"/>
            <family val="2"/>
          </rPr>
          <t xml:space="preserve">
</t>
        </r>
        <r>
          <rPr>
            <sz val="8"/>
            <color indexed="81"/>
            <rFont val="Tahoma"/>
            <family val="2"/>
          </rPr>
          <t>Houd  de cursor van je muis boven een veld met een rood driehoekje voor meer informatie.</t>
        </r>
      </text>
    </comment>
    <comment ref="K5" authorId="0" shapeId="0" xr:uid="{0B1DBCEB-44F4-4E60-9D62-0FDE5AAAEF6F}">
      <text>
        <r>
          <rPr>
            <b/>
            <sz val="8"/>
            <color indexed="60"/>
            <rFont val="Tahoma"/>
            <family val="2"/>
          </rPr>
          <t>WERKTIJDFACTOR</t>
        </r>
        <r>
          <rPr>
            <sz val="8"/>
            <color indexed="81"/>
            <rFont val="Tahoma"/>
            <family val="2"/>
          </rPr>
          <t xml:space="preserve">
De werktijdfactor van je aanstelling vind je op je salarisoverzicht.
8:00 uur is wtf 0,2
16:00 uur is wtf 0,4
24:00 uur is wtf 0,6
32:00 uur is wtf 0,8
40:00 uur is wtf 1,0 (voltijder)
Een oude aanstelling telt maximaal 4 cijfers achter de komma. Je aanstelling in uren (en minuten) wordt erboven vanzelf berekend.</t>
        </r>
      </text>
    </comment>
    <comment ref="N5" authorId="0" shapeId="0" xr:uid="{1B9A5935-808F-437E-A48E-943B3CDF84C4}">
      <text>
        <r>
          <rPr>
            <b/>
            <sz val="8"/>
            <color indexed="60"/>
            <rFont val="Tahoma"/>
            <family val="2"/>
          </rPr>
          <t>SALARISNUMMER</t>
        </r>
        <r>
          <rPr>
            <sz val="8"/>
            <color indexed="81"/>
            <rFont val="Tahoma"/>
            <family val="2"/>
          </rPr>
          <t xml:space="preserve">
Beginnende leerkrachten t/m salarisnummer 3 krijgen een </t>
        </r>
        <r>
          <rPr>
            <b/>
            <sz val="8"/>
            <color indexed="81"/>
            <rFont val="Tahoma"/>
            <family val="2"/>
          </rPr>
          <t>dubbel</t>
        </r>
        <r>
          <rPr>
            <sz val="8"/>
            <color indexed="81"/>
            <rFont val="Tahoma"/>
            <family val="2"/>
          </rPr>
          <t xml:space="preserve"> PDI-deel duurzame inzetbaarheid (2 x 40 uur bij wtf 1,0).
Je salarisnummer vind je op je </t>
        </r>
        <r>
          <rPr>
            <b/>
            <sz val="8"/>
            <color indexed="81"/>
            <rFont val="Tahoma"/>
            <family val="2"/>
          </rPr>
          <t>salarisoverzicht.</t>
        </r>
        <r>
          <rPr>
            <sz val="8"/>
            <color indexed="81"/>
            <rFont val="Tahoma"/>
            <family val="2"/>
          </rPr>
          <t xml:space="preserve">
Kies </t>
        </r>
        <r>
          <rPr>
            <b/>
            <sz val="8"/>
            <color indexed="81"/>
            <rFont val="Tahoma"/>
            <family val="2"/>
          </rPr>
          <t>&lt;4</t>
        </r>
        <r>
          <rPr>
            <sz val="8"/>
            <color indexed="81"/>
            <rFont val="Tahoma"/>
            <family val="2"/>
          </rPr>
          <t xml:space="preserve"> als je een beginnende leerkracht bent en je salarisnummer 1, 2 of 3 is.
Kies </t>
        </r>
        <r>
          <rPr>
            <b/>
            <sz val="8"/>
            <color indexed="81"/>
            <rFont val="Tahoma"/>
            <family val="2"/>
          </rPr>
          <t>&gt;3</t>
        </r>
        <r>
          <rPr>
            <sz val="8"/>
            <color indexed="81"/>
            <rFont val="Tahoma"/>
            <family val="2"/>
          </rPr>
          <t xml:space="preserve"> als je geen beginnende leerkracht bent en je salarisnummer hoger dan 3 is.
</t>
        </r>
      </text>
    </comment>
    <comment ref="E11" authorId="1" shapeId="0" xr:uid="{98C58617-5245-44DC-894A-0D5A69B776A6}">
      <text>
        <r>
          <rPr>
            <b/>
            <sz val="8"/>
            <color indexed="60"/>
            <rFont val="Tahoma"/>
            <family val="2"/>
          </rPr>
          <t>JE LESUREN INVULLEN</t>
        </r>
        <r>
          <rPr>
            <sz val="8"/>
            <color indexed="8"/>
            <rFont val="Tahoma"/>
            <family val="2"/>
          </rPr>
          <t xml:space="preserve">
Vul in de groene velden in rubriek A t/m D de lesuren altijd in met een </t>
        </r>
        <r>
          <rPr>
            <b/>
            <sz val="8"/>
            <color indexed="8"/>
            <rFont val="Tahoma"/>
            <family val="2"/>
          </rPr>
          <t>dubbele punt</t>
        </r>
        <r>
          <rPr>
            <sz val="8"/>
            <color indexed="8"/>
            <rFont val="Tahoma"/>
            <family val="2"/>
          </rPr>
          <t xml:space="preserve"> tussen de uren en minuten, dus bijv. </t>
        </r>
        <r>
          <rPr>
            <b/>
            <sz val="8"/>
            <color indexed="8"/>
            <rFont val="Tahoma"/>
            <family val="2"/>
          </rPr>
          <t>3:15</t>
        </r>
        <r>
          <rPr>
            <sz val="8"/>
            <color indexed="8"/>
            <rFont val="Tahoma"/>
            <family val="2"/>
          </rPr>
          <t xml:space="preserve"> of </t>
        </r>
        <r>
          <rPr>
            <b/>
            <sz val="8"/>
            <color indexed="8"/>
            <rFont val="Tahoma"/>
            <family val="2"/>
          </rPr>
          <t>2:00</t>
        </r>
        <r>
          <rPr>
            <sz val="8"/>
            <color indexed="8"/>
            <rFont val="Tahoma"/>
            <family val="2"/>
          </rPr>
          <t xml:space="preserve">
Vul in deze twee groene kolommen in hoe lang je ochtend- en middaglestijd is.
Als je een </t>
        </r>
        <r>
          <rPr>
            <b/>
            <sz val="8"/>
            <color indexed="8"/>
            <rFont val="Tahoma"/>
            <family val="2"/>
          </rPr>
          <t>onderwijsassistent</t>
        </r>
        <r>
          <rPr>
            <sz val="8"/>
            <color indexed="8"/>
            <rFont val="Tahoma"/>
            <family val="2"/>
          </rPr>
          <t xml:space="preserve"> bent, vul je de tijd in dat je in of buiten de klas met kinderen werkt. Heb je op bepaalde tijden </t>
        </r>
        <r>
          <rPr>
            <b/>
            <sz val="8"/>
            <color indexed="8"/>
            <rFont val="Tahoma"/>
            <family val="2"/>
          </rPr>
          <t>alleen toezichthoudende taken</t>
        </r>
        <r>
          <rPr>
            <sz val="8"/>
            <color indexed="8"/>
            <rFont val="Tahoma"/>
            <family val="2"/>
          </rPr>
          <t xml:space="preserve">, zoals pleinwacht of toezicht tijdens de lunchpauze, dan reken je dat </t>
        </r>
        <r>
          <rPr>
            <b/>
            <sz val="8"/>
            <color indexed="8"/>
            <rFont val="Tahoma"/>
            <family val="2"/>
          </rPr>
          <t>niet</t>
        </r>
        <r>
          <rPr>
            <sz val="8"/>
            <color indexed="8"/>
            <rFont val="Tahoma"/>
            <family val="2"/>
          </rPr>
          <t xml:space="preserve"> tot de lestijd, maar vul je dat op de pagina hieronder bij de </t>
        </r>
        <r>
          <rPr>
            <b/>
            <sz val="8"/>
            <color indexed="8"/>
            <rFont val="Tahoma"/>
            <family val="2"/>
          </rPr>
          <t>overige taken</t>
        </r>
        <r>
          <rPr>
            <sz val="8"/>
            <color indexed="8"/>
            <rFont val="Tahoma"/>
            <family val="2"/>
          </rPr>
          <t xml:space="preserve"> in rubriek B in, met het </t>
        </r>
        <r>
          <rPr>
            <b/>
            <sz val="8"/>
            <color indexed="8"/>
            <rFont val="Tahoma"/>
            <family val="2"/>
          </rPr>
          <t>totaal aantal uren</t>
        </r>
        <r>
          <rPr>
            <sz val="8"/>
            <color indexed="8"/>
            <rFont val="Tahoma"/>
            <family val="2"/>
          </rPr>
          <t xml:space="preserve"> over het hele schooljaar gerekend.
Vul de tijd in met een </t>
        </r>
        <r>
          <rPr>
            <b/>
            <sz val="8"/>
            <color indexed="8"/>
            <rFont val="Tahoma"/>
            <family val="2"/>
          </rPr>
          <t>dubbele punt</t>
        </r>
        <r>
          <rPr>
            <sz val="8"/>
            <color indexed="8"/>
            <rFont val="Tahoma"/>
            <family val="2"/>
          </rPr>
          <t xml:space="preserve"> tussen de uren en minuten.
Voorbeeld: </t>
        </r>
        <r>
          <rPr>
            <b/>
            <sz val="8"/>
            <color indexed="8"/>
            <rFont val="Tahoma"/>
            <family val="2"/>
          </rPr>
          <t xml:space="preserve">3:45 </t>
        </r>
        <r>
          <rPr>
            <sz val="8"/>
            <color indexed="8"/>
            <rFont val="Tahoma"/>
            <family val="2"/>
          </rPr>
          <t>of</t>
        </r>
        <r>
          <rPr>
            <b/>
            <sz val="8"/>
            <color indexed="8"/>
            <rFont val="Tahoma"/>
            <family val="2"/>
          </rPr>
          <t xml:space="preserve"> 2:00
</t>
        </r>
        <r>
          <rPr>
            <b/>
            <sz val="8"/>
            <color indexed="60"/>
            <rFont val="Tahoma"/>
            <family val="2"/>
          </rPr>
          <t>minder lesgeven door vakleerkracht</t>
        </r>
        <r>
          <rPr>
            <b/>
            <sz val="8"/>
            <color indexed="8"/>
            <rFont val="Tahoma"/>
            <family val="2"/>
          </rPr>
          <t xml:space="preserve">
</t>
        </r>
        <r>
          <rPr>
            <sz val="8"/>
            <color indexed="8"/>
            <rFont val="Tahoma"/>
            <family val="2"/>
          </rPr>
          <t xml:space="preserve">Als je op een ochtend of middag korter lesgeeft, bijvoorbeeld omdat een vakleerkracht je klas overneemt, dan trek je - als dat zo is afgesproken - deze tijd van je normale lestijd van die ochtend of middag af.
</t>
        </r>
        <r>
          <rPr>
            <b/>
            <sz val="8"/>
            <color indexed="60"/>
            <rFont val="Tahoma"/>
            <family val="2"/>
          </rPr>
          <t>minder lesgeven door een dag om de week werken</t>
        </r>
        <r>
          <rPr>
            <sz val="8"/>
            <color indexed="8"/>
            <rFont val="Tahoma"/>
            <family val="2"/>
          </rPr>
          <t xml:space="preserve">
Als je op een dag </t>
        </r>
        <r>
          <rPr>
            <b/>
            <sz val="8"/>
            <color indexed="8"/>
            <rFont val="Tahoma"/>
            <family val="2"/>
          </rPr>
          <t>om de week</t>
        </r>
        <r>
          <rPr>
            <sz val="8"/>
            <color indexed="8"/>
            <rFont val="Tahoma"/>
            <family val="2"/>
          </rPr>
          <t xml:space="preserve"> met een duopartner lesgeeft, vul je van die dag </t>
        </r>
        <r>
          <rPr>
            <b/>
            <sz val="8"/>
            <color indexed="8"/>
            <rFont val="Tahoma"/>
            <family val="2"/>
          </rPr>
          <t xml:space="preserve">de helft </t>
        </r>
        <r>
          <rPr>
            <sz val="8"/>
            <color indexed="8"/>
            <rFont val="Tahoma"/>
            <family val="2"/>
          </rPr>
          <t>van de normale lestijd in. Dit geldt ook voor de arbeidsuren van die dag.</t>
        </r>
      </text>
    </comment>
    <comment ref="I11" authorId="0" shapeId="0" xr:uid="{3FE1DC5F-AD57-43A8-801C-7695D2AE6B70}">
      <text>
        <r>
          <rPr>
            <b/>
            <sz val="8"/>
            <color indexed="60"/>
            <rFont val="Tahoma"/>
            <family val="2"/>
          </rPr>
          <t>JE ARBEIDSUREN INVULLEN</t>
        </r>
        <r>
          <rPr>
            <sz val="8"/>
            <color indexed="8"/>
            <rFont val="Tahoma"/>
            <family val="2"/>
          </rPr>
          <t xml:space="preserve">
Vul in de paarse velden van rubriek </t>
        </r>
        <r>
          <rPr>
            <b/>
            <sz val="8"/>
            <color indexed="8"/>
            <rFont val="Tahoma"/>
            <family val="2"/>
          </rPr>
          <t>A t/m D</t>
        </r>
        <r>
          <rPr>
            <sz val="8"/>
            <color indexed="8"/>
            <rFont val="Tahoma"/>
            <family val="2"/>
          </rPr>
          <t xml:space="preserve"> de arbeidsuren altijd in met een dubbele punt tussen de uren en minuten, dus bijv. </t>
        </r>
        <r>
          <rPr>
            <b/>
            <sz val="8"/>
            <color indexed="8"/>
            <rFont val="Tahoma"/>
            <family val="2"/>
          </rPr>
          <t>8:00</t>
        </r>
        <r>
          <rPr>
            <sz val="8"/>
            <color indexed="8"/>
            <rFont val="Tahoma"/>
            <family val="2"/>
          </rPr>
          <t xml:space="preserve"> of </t>
        </r>
        <r>
          <rPr>
            <b/>
            <sz val="8"/>
            <color indexed="8"/>
            <rFont val="Tahoma"/>
            <family val="2"/>
          </rPr>
          <t xml:space="preserve">8:30 </t>
        </r>
        <r>
          <rPr>
            <sz val="8"/>
            <color indexed="8"/>
            <rFont val="Tahoma"/>
            <family val="2"/>
          </rPr>
          <t xml:space="preserve">
Vul in deze kolom je arbeidsuren per dag in.
Door je arbeidsuren </t>
        </r>
        <r>
          <rPr>
            <b/>
            <sz val="8"/>
            <color indexed="8"/>
            <rFont val="Tahoma"/>
            <family val="2"/>
          </rPr>
          <t>per vaste werkdag</t>
        </r>
        <r>
          <rPr>
            <sz val="8"/>
            <color indexed="8"/>
            <rFont val="Tahoma"/>
            <family val="2"/>
          </rPr>
          <t xml:space="preserve"> in te vullen, kun je zien of je in een jaar in verhouding tot je aanstelling niet teveel werkdagen bent ingeroosterd. Dit is belangrijk bij deeltijders die buiten hun vaste werkdagen nog </t>
        </r>
        <r>
          <rPr>
            <b/>
            <sz val="8"/>
            <color indexed="8"/>
            <rFont val="Tahoma"/>
            <family val="2"/>
          </rPr>
          <t>studiedagen</t>
        </r>
        <r>
          <rPr>
            <sz val="8"/>
            <color indexed="8"/>
            <rFont val="Tahoma"/>
            <family val="2"/>
          </rPr>
          <t xml:space="preserve"> of </t>
        </r>
        <r>
          <rPr>
            <b/>
            <sz val="8"/>
            <color indexed="8"/>
            <rFont val="Tahoma"/>
            <family val="2"/>
          </rPr>
          <t>andere extra werkdagen</t>
        </r>
        <r>
          <rPr>
            <sz val="8"/>
            <color indexed="8"/>
            <rFont val="Tahoma"/>
            <family val="2"/>
          </rPr>
          <t xml:space="preserve"> zijn ingeroosterd.
Verdeel de uren van je aanstelling over je werkdagen. Op de meeste scholen wordt 8:00 uur per dag (ook op een kortere leswoensdag) aangehouden.
Informeer op je school welke verdeling gehanteerd wordt. Er kunnen niet meer dan </t>
        </r>
        <r>
          <rPr>
            <b/>
            <sz val="8"/>
            <color indexed="8"/>
            <rFont val="Tahoma"/>
            <family val="2"/>
          </rPr>
          <t>40 uur per week</t>
        </r>
        <r>
          <rPr>
            <sz val="8"/>
            <color indexed="8"/>
            <rFont val="Tahoma"/>
            <family val="2"/>
          </rPr>
          <t xml:space="preserve"> worden ingeroosterd.
Werk je op een dag echt korter, houd dan 8:00 uur aan voor de hele dagen, en vul op de korte dag zoveel uur in dat het weektotaal weer op je aanstelling uitkomt.
</t>
        </r>
        <r>
          <rPr>
            <b/>
            <sz val="8"/>
            <color indexed="60"/>
            <rFont val="Tahoma"/>
            <family val="2"/>
          </rPr>
          <t>een dag om en om werken</t>
        </r>
        <r>
          <rPr>
            <sz val="8"/>
            <color indexed="8"/>
            <rFont val="Tahoma"/>
            <family val="2"/>
          </rPr>
          <t xml:space="preserve">
Werk je op een dag om de week, dan </t>
        </r>
        <r>
          <rPr>
            <b/>
            <sz val="8"/>
            <color indexed="8"/>
            <rFont val="Tahoma"/>
            <family val="2"/>
          </rPr>
          <t>halveer</t>
        </r>
        <r>
          <rPr>
            <sz val="8"/>
            <color indexed="8"/>
            <rFont val="Tahoma"/>
            <family val="2"/>
          </rPr>
          <t xml:space="preserve"> je (net als bij de lestijden van die dag) de arbeidstijd van die dag.
</t>
        </r>
        <r>
          <rPr>
            <b/>
            <sz val="8"/>
            <color indexed="60"/>
            <rFont val="Tahoma"/>
            <family val="2"/>
          </rPr>
          <t>ambulante dagen</t>
        </r>
        <r>
          <rPr>
            <sz val="8"/>
            <color indexed="8"/>
            <rFont val="Tahoma"/>
            <family val="2"/>
          </rPr>
          <t xml:space="preserve">
Vul op je </t>
        </r>
        <r>
          <rPr>
            <b/>
            <sz val="8"/>
            <color indexed="8"/>
            <rFont val="Tahoma"/>
            <family val="2"/>
          </rPr>
          <t>ambulante</t>
        </r>
        <r>
          <rPr>
            <sz val="8"/>
            <color indexed="8"/>
            <rFont val="Tahoma"/>
            <family val="2"/>
          </rPr>
          <t xml:space="preserve"> dagen of dagdelen </t>
        </r>
        <r>
          <rPr>
            <b/>
            <sz val="8"/>
            <color indexed="8"/>
            <rFont val="Tahoma"/>
            <family val="2"/>
          </rPr>
          <t>alleen je arbeidsuren</t>
        </r>
        <r>
          <rPr>
            <sz val="8"/>
            <color indexed="8"/>
            <rFont val="Tahoma"/>
            <family val="2"/>
          </rPr>
          <t xml:space="preserve"> in.
</t>
        </r>
        <r>
          <rPr>
            <b/>
            <sz val="8"/>
            <color indexed="60"/>
            <rFont val="Tahoma"/>
            <family val="2"/>
          </rPr>
          <t>een werkdag van 8 uur betekent niet dat je elke werkdag 8 uur op school moet zijn!</t>
        </r>
        <r>
          <rPr>
            <sz val="8"/>
            <color indexed="8"/>
            <rFont val="Tahoma"/>
            <family val="2"/>
          </rPr>
          <t xml:space="preserve">
Een werkdag van 8 uur betekent niet dat je ook altijd 8 uur op school moet zijn. Veel werk kan of moet immers ook op andere plaats en tijd gedaan worden. Alleen de op je school afgesproken </t>
        </r>
        <r>
          <rPr>
            <b/>
            <sz val="8"/>
            <color indexed="8"/>
            <rFont val="Tahoma"/>
            <family val="2"/>
          </rPr>
          <t>aanwezigheidstijd</t>
        </r>
        <r>
          <rPr>
            <sz val="8"/>
            <color indexed="8"/>
            <rFont val="Tahoma"/>
            <family val="2"/>
          </rPr>
          <t xml:space="preserve"> word je geacht op school door te brengen.</t>
        </r>
      </text>
    </comment>
    <comment ref="N14" authorId="0" shapeId="0" xr:uid="{40A1569A-B14B-4DDF-8F3D-8AE08F157BE4}">
      <text>
        <r>
          <rPr>
            <b/>
            <sz val="8"/>
            <color indexed="60"/>
            <rFont val="Tahoma"/>
            <family val="2"/>
          </rPr>
          <t>VERLOFOPNAME (vanaf 57 jaar)</t>
        </r>
        <r>
          <rPr>
            <sz val="8"/>
            <color indexed="81"/>
            <rFont val="Tahoma"/>
            <family val="2"/>
          </rPr>
          <t xml:space="preserve">
Vul hier het aantal uren in (als een </t>
        </r>
        <r>
          <rPr>
            <b/>
            <sz val="8"/>
            <color indexed="81"/>
            <rFont val="Tahoma"/>
            <family val="2"/>
          </rPr>
          <t>heel</t>
        </r>
        <r>
          <rPr>
            <sz val="8"/>
            <color indexed="81"/>
            <rFont val="Tahoma"/>
            <family val="2"/>
          </rPr>
          <t xml:space="preserve"> getal </t>
        </r>
        <r>
          <rPr>
            <b/>
            <sz val="8"/>
            <color indexed="81"/>
            <rFont val="Tahoma"/>
            <family val="2"/>
          </rPr>
          <t>zonder</t>
        </r>
        <r>
          <rPr>
            <sz val="8"/>
            <color indexed="81"/>
            <rFont val="Tahoma"/>
            <family val="2"/>
          </rPr>
          <t xml:space="preserve"> dubbele punt) dat je als het verlof duurzame inzetbaarheid opneemt.
De uren van het basisbudget kun je gratis opnemen, als je eerst ook </t>
        </r>
        <r>
          <rPr>
            <b/>
            <sz val="8"/>
            <color indexed="81"/>
            <rFont val="Tahoma"/>
            <family val="2"/>
          </rPr>
          <t>alle</t>
        </r>
        <r>
          <rPr>
            <sz val="8"/>
            <color indexed="81"/>
            <rFont val="Tahoma"/>
            <family val="2"/>
          </rPr>
          <t xml:space="preserve"> uren van het bijzonder budget inzet voor het verlof.</t>
        </r>
      </text>
    </comment>
    <comment ref="N16" authorId="0" shapeId="0" xr:uid="{83DE2DE0-A8EF-4CCE-8899-4392FB56E906}">
      <text>
        <r>
          <rPr>
            <b/>
            <sz val="8"/>
            <color indexed="60"/>
            <rFont val="Tahoma"/>
            <family val="2"/>
          </rPr>
          <t>SPAREN VOOR VERLOF (vanaf 57 jaar)</t>
        </r>
        <r>
          <rPr>
            <b/>
            <sz val="8"/>
            <color indexed="81"/>
            <rFont val="Tahoma"/>
            <family val="2"/>
          </rPr>
          <t xml:space="preserve">
</t>
        </r>
        <r>
          <rPr>
            <sz val="8"/>
            <color indexed="81"/>
            <rFont val="Tahoma"/>
            <family val="2"/>
          </rPr>
          <t xml:space="preserve">Vul hier het aantal uren in (als een heel getal </t>
        </r>
        <r>
          <rPr>
            <b/>
            <sz val="8"/>
            <color indexed="81"/>
            <rFont val="Tahoma"/>
            <family val="2"/>
          </rPr>
          <t>zonder</t>
        </r>
        <r>
          <rPr>
            <sz val="8"/>
            <color indexed="81"/>
            <rFont val="Tahoma"/>
            <family val="2"/>
          </rPr>
          <t xml:space="preserve"> dubbele punt) dat je wilt sparen voor het verlof.
Je kunt het sparen en opnemen ook combineren.
Je kunt voor dit verlof maximaal 5 jaar sparen. Dus bijvoorbeeld vanaf 57 jaar t/m 61 jaar sparen, en vanaf 62 jaar tot 67 jaar een dubbel budget opnemen (als je elk jaar het héle budget gespaard hebt).</t>
        </r>
      </text>
    </comment>
    <comment ref="C19" authorId="1" shapeId="0" xr:uid="{ADBC55B2-2BB4-4F66-8152-18EAB0805DAB}">
      <text>
        <r>
          <rPr>
            <b/>
            <sz val="8"/>
            <color indexed="60"/>
            <rFont val="Tahoma"/>
            <family val="2"/>
          </rPr>
          <t>SCHRIKKELJAAR</t>
        </r>
        <r>
          <rPr>
            <sz val="8"/>
            <color indexed="8"/>
            <rFont val="Tahoma"/>
            <family val="2"/>
          </rPr>
          <t xml:space="preserve">
Een schrikkeljaar duurt 52 weken en</t>
        </r>
        <r>
          <rPr>
            <b/>
            <sz val="8"/>
            <color indexed="8"/>
            <rFont val="Tahoma"/>
            <family val="2"/>
          </rPr>
          <t xml:space="preserve"> 2</t>
        </r>
        <r>
          <rPr>
            <sz val="8"/>
            <color indexed="8"/>
            <rFont val="Tahoma"/>
            <family val="2"/>
          </rPr>
          <t xml:space="preserve"> dagen. Daarom wordt in een schrikkeljaar* ook 29 september meegeteld als deze op je werkdag valt.
* Een schrikkel</t>
        </r>
        <r>
          <rPr>
            <b/>
            <sz val="8"/>
            <color indexed="8"/>
            <rFont val="Tahoma"/>
            <family val="2"/>
          </rPr>
          <t>schooljaar</t>
        </r>
        <r>
          <rPr>
            <sz val="8"/>
            <color indexed="8"/>
            <rFont val="Tahoma"/>
            <family val="2"/>
          </rPr>
          <t xml:space="preserve"> is een schooljaar waarvan het </t>
        </r>
        <r>
          <rPr>
            <b/>
            <sz val="8"/>
            <color indexed="8"/>
            <rFont val="Tahoma"/>
            <family val="2"/>
          </rPr>
          <t>tweede</t>
        </r>
        <r>
          <rPr>
            <sz val="8"/>
            <color indexed="8"/>
            <rFont val="Tahoma"/>
            <family val="2"/>
          </rPr>
          <t xml:space="preserve"> jaar een schrikkeljaar is, dus bijv. het schooljaar 27/28.</t>
        </r>
      </text>
    </comment>
    <comment ref="N20" authorId="0" shapeId="0" xr:uid="{8428B588-F8D6-4921-BA9C-0B16FD5BCD91}">
      <text>
        <r>
          <rPr>
            <b/>
            <sz val="8"/>
            <color indexed="60"/>
            <rFont val="Tahoma"/>
            <family val="2"/>
          </rPr>
          <t>LESUREN VERLOF</t>
        </r>
        <r>
          <rPr>
            <sz val="8"/>
            <color indexed="81"/>
            <rFont val="Tahoma"/>
            <family val="2"/>
          </rPr>
          <t xml:space="preserve">
Door een verlof duurzame inzetbaarheid wordt de lestaak kleiner. De nieuwe lestaak wordt berekend door de werktijdfactor die bij de kortere arbeidsduur hoort, te vermenigvuldigen met 940.</t>
        </r>
      </text>
    </comment>
    <comment ref="C21" authorId="0" shapeId="0" xr:uid="{02924E29-15DB-4E6B-946A-3B8E0CF22897}">
      <text>
        <r>
          <rPr>
            <b/>
            <sz val="8"/>
            <color indexed="60"/>
            <rFont val="Tahoma"/>
            <family val="2"/>
          </rPr>
          <t>INGEROOSTERD IN A</t>
        </r>
        <r>
          <rPr>
            <sz val="8"/>
            <color indexed="81"/>
            <rFont val="Tahoma"/>
            <family val="2"/>
          </rPr>
          <t xml:space="preserve">
Op deze regel zie je het aantal les- en arbeidsuren dat je op basis van je vaste werkdagen in een heel jaar zou zijn ingeroosterd zonder vakanties en losse vrije dagen.
In de rubrieken </t>
        </r>
        <r>
          <rPr>
            <b/>
            <sz val="8"/>
            <color indexed="81"/>
            <rFont val="Tahoma"/>
            <family val="2"/>
          </rPr>
          <t>B t/m C</t>
        </r>
        <r>
          <rPr>
            <sz val="8"/>
            <color indexed="81"/>
            <rFont val="Tahoma"/>
            <family val="2"/>
          </rPr>
          <t xml:space="preserve"> hieronder worden de uren berekend van vakanties, vrije dagen en andere uitgeroosterde uren die hier van af moeten worden getrokken.
De uren van extra ingeroosterde werkdagen buiten je vaste werkdagen of in een vakantie, worden in </t>
        </r>
        <r>
          <rPr>
            <b/>
            <sz val="8"/>
            <color indexed="81"/>
            <rFont val="Tahoma"/>
            <family val="2"/>
          </rPr>
          <t>D</t>
        </r>
        <r>
          <rPr>
            <sz val="8"/>
            <color indexed="81"/>
            <rFont val="Tahoma"/>
            <family val="2"/>
          </rPr>
          <t xml:space="preserve"> ingevuld en er bij opgeteld.</t>
        </r>
      </text>
    </comment>
    <comment ref="D24" authorId="0" shapeId="0" xr:uid="{EB5798C1-738F-47D0-A22B-F929FE62048A}">
      <text>
        <r>
          <rPr>
            <b/>
            <sz val="8"/>
            <color indexed="60"/>
            <rFont val="Tahoma"/>
            <family val="2"/>
          </rPr>
          <t xml:space="preserve">HÉLE VAKANTIEWEKEN
</t>
        </r>
        <r>
          <rPr>
            <sz val="8"/>
            <color indexed="81"/>
            <rFont val="Tahoma"/>
            <family val="2"/>
          </rPr>
          <t xml:space="preserve">
De les- en arbeidsuren van de vakantieweken worden afgetrokken van het in rubriek A berekende aantal uren.
Vul hier bij iedere vakantie het aantal héle vakantieweken in. Duurt een vakantie iets  langer dan één of meer héle weken, dan vul je hier het aantal hele weken in, en de losse dag(en) hieronder in rubriek </t>
        </r>
        <r>
          <rPr>
            <b/>
            <sz val="8"/>
            <color indexed="81"/>
            <rFont val="Tahoma"/>
            <family val="2"/>
          </rPr>
          <t>C</t>
        </r>
        <r>
          <rPr>
            <sz val="8"/>
            <color indexed="81"/>
            <rFont val="Tahoma"/>
            <family val="2"/>
          </rPr>
          <t xml:space="preserve"> in.
Je kunt onder de meivakantie zelf nog een </t>
        </r>
        <r>
          <rPr>
            <b/>
            <sz val="8"/>
            <color indexed="81"/>
            <rFont val="Tahoma"/>
            <family val="2"/>
          </rPr>
          <t>andere vakantie</t>
        </r>
        <r>
          <rPr>
            <sz val="8"/>
            <color indexed="81"/>
            <rFont val="Tahoma"/>
            <family val="2"/>
          </rPr>
          <t xml:space="preserve"> van één of meer weken invullen.</t>
        </r>
      </text>
    </comment>
    <comment ref="N26" authorId="0" shapeId="0" xr:uid="{D5800523-3B78-46DE-AF22-D20CF3D83FDD}">
      <text>
        <r>
          <rPr>
            <b/>
            <sz val="8"/>
            <color indexed="60"/>
            <rFont val="Tahoma"/>
            <family val="2"/>
          </rPr>
          <t>ARBEIDSDUUR</t>
        </r>
        <r>
          <rPr>
            <b/>
            <sz val="8"/>
            <color indexed="81"/>
            <rFont val="Tahoma"/>
            <family val="2"/>
          </rPr>
          <t xml:space="preserve">
</t>
        </r>
        <r>
          <rPr>
            <sz val="8"/>
            <color indexed="81"/>
            <rFont val="Tahoma"/>
            <family val="2"/>
          </rPr>
          <t>Dit is de maximale arbeidsduur die bij je aanstelling hoort.
Een voltijder heeft een maximale arbeidsduur van 1659 uur. Je berekent je arbeidsduur door je werktijdfactor te vermenigvuldigen met 1659.</t>
        </r>
      </text>
    </comment>
    <comment ref="N28" authorId="0" shapeId="0" xr:uid="{A774734D-FFC9-4763-812C-038DF266FE9E}">
      <text>
        <r>
          <rPr>
            <b/>
            <sz val="8"/>
            <color indexed="60"/>
            <rFont val="Tahoma"/>
            <family val="2"/>
          </rPr>
          <t>NETTO ARBEIDSDUUR</t>
        </r>
        <r>
          <rPr>
            <sz val="8"/>
            <color indexed="81"/>
            <rFont val="Tahoma"/>
            <family val="2"/>
          </rPr>
          <t xml:space="preserve">
Dit is het aantal arbeidsuren dat je - eventueel na aftrek van een verlof duurzame inzetbaarheid - maximaal in werkdagen kunt worden ingeroosterd.</t>
        </r>
      </text>
    </comment>
    <comment ref="N29" authorId="0" shapeId="0" xr:uid="{347F9736-95C0-48F0-92EE-50EBC40394D8}">
      <text>
        <r>
          <rPr>
            <b/>
            <sz val="8"/>
            <color indexed="60"/>
            <rFont val="Tahoma"/>
            <family val="2"/>
          </rPr>
          <t>INGEROOSTERD</t>
        </r>
        <r>
          <rPr>
            <b/>
            <sz val="8"/>
            <color indexed="81"/>
            <rFont val="Tahoma"/>
            <family val="2"/>
          </rPr>
          <t xml:space="preserve">
</t>
        </r>
        <r>
          <rPr>
            <sz val="8"/>
            <color indexed="81"/>
            <rFont val="Tahoma"/>
            <family val="2"/>
          </rPr>
          <t xml:space="preserve">Dit is het aantal arbeidsuren dat je dit schooljaar in werkdagen bent ingeroosterd.
</t>
        </r>
      </text>
    </comment>
    <comment ref="N30" authorId="0" shapeId="0" xr:uid="{D111E13B-0DED-42A1-9D03-30F48C60ACAB}">
      <text>
        <r>
          <rPr>
            <b/>
            <sz val="8"/>
            <color indexed="81"/>
            <rFont val="Tahoma"/>
            <family val="2"/>
          </rPr>
          <t>RESULTAAT ARBEIDSUREN</t>
        </r>
        <r>
          <rPr>
            <sz val="8"/>
            <color indexed="81"/>
            <rFont val="Tahoma"/>
            <family val="2"/>
          </rPr>
          <t xml:space="preserve">
Als je méér arbeidsuren in werkdagen bent ingeroosterd dan je netto arbeidsduur, ontstaat in feite overwerk dat extra betaald moet worden, of alsnog extra moet worden uitgeroosterd.</t>
        </r>
      </text>
    </comment>
    <comment ref="N31" authorId="0" shapeId="0" xr:uid="{2032E896-A84D-4FA0-B61A-E6FB9A77AD5F}">
      <text>
        <r>
          <rPr>
            <b/>
            <sz val="8"/>
            <color indexed="60"/>
            <rFont val="Tahoma"/>
            <family val="2"/>
          </rPr>
          <t>INROOSTERINGSPERCENTAGE</t>
        </r>
        <r>
          <rPr>
            <b/>
            <sz val="8"/>
            <color indexed="81"/>
            <rFont val="Tahoma"/>
            <family val="2"/>
          </rPr>
          <t xml:space="preserve">
</t>
        </r>
        <r>
          <rPr>
            <sz val="8"/>
            <color indexed="81"/>
            <rFont val="Tahoma"/>
            <family val="2"/>
          </rPr>
          <t xml:space="preserve">
Je kunt niet meer dan voor 100% van je arbeidsduur in werkdagen worden ingeroosterd.
Voltijders kunnen in 38 á 39 schoolweken van 40 uur plus enkele dagen in de vakantie, doorgaans voor niet meer dan ongeveer 96% van hun arbeidsduur (1659 uur) in werkdagen worden ingeroosterd.
Bij deeltijders is daarom een inroosteringspercentage van 96 tot 100% aanvaardbaar.
</t>
        </r>
      </text>
    </comment>
    <comment ref="C32" authorId="0" shapeId="0" xr:uid="{4D3DD8FD-1C2A-4489-AD8F-825C2AF5DE1D}">
      <text>
        <r>
          <rPr>
            <b/>
            <sz val="8"/>
            <color indexed="60"/>
            <rFont val="Tahoma"/>
            <family val="2"/>
          </rPr>
          <t>LOSSE HÉLE VAKANTIE- EN STUDIEDAGEN</t>
        </r>
        <r>
          <rPr>
            <b/>
            <sz val="8"/>
            <color indexed="81"/>
            <rFont val="Tahoma"/>
            <family val="2"/>
          </rPr>
          <t xml:space="preserve">
</t>
        </r>
        <r>
          <rPr>
            <sz val="8"/>
            <color indexed="81"/>
            <rFont val="Tahoma"/>
            <family val="2"/>
          </rPr>
          <t xml:space="preserve">
De les- en arbeidsuren die je in deze rubriek invult, worden net als de uren van de vakantieweken, afgetrokken van de in rubriek </t>
        </r>
        <r>
          <rPr>
            <b/>
            <sz val="8"/>
            <color indexed="81"/>
            <rFont val="Tahoma"/>
            <family val="2"/>
          </rPr>
          <t>A</t>
        </r>
        <r>
          <rPr>
            <sz val="8"/>
            <color indexed="81"/>
            <rFont val="Tahoma"/>
            <family val="2"/>
          </rPr>
          <t xml:space="preserve"> berekende uren.
Hier vul je </t>
        </r>
        <r>
          <rPr>
            <b/>
            <sz val="8"/>
            <color indexed="81"/>
            <rFont val="Tahoma"/>
            <family val="2"/>
          </rPr>
          <t>alleen</t>
        </r>
        <r>
          <rPr>
            <sz val="8"/>
            <color indexed="81"/>
            <rFont val="Tahoma"/>
            <family val="2"/>
          </rPr>
          <t xml:space="preserve"> de les- en arbeidsuren in van de losse héle vakantie- en studiedagen die</t>
        </r>
        <r>
          <rPr>
            <b/>
            <sz val="8"/>
            <color indexed="81"/>
            <rFont val="Tahoma"/>
            <family val="2"/>
          </rPr>
          <t xml:space="preserve"> op jouw vaste werkdagen </t>
        </r>
        <r>
          <rPr>
            <sz val="8"/>
            <color indexed="81"/>
            <rFont val="Tahoma"/>
            <family val="2"/>
          </rPr>
          <t xml:space="preserve">vallen. Het datumformat is d-m-j
</t>
        </r>
        <r>
          <rPr>
            <b/>
            <sz val="8"/>
            <color indexed="60"/>
            <rFont val="Tahoma"/>
            <family val="2"/>
          </rPr>
          <t>studiedagen</t>
        </r>
        <r>
          <rPr>
            <sz val="8"/>
            <color indexed="81"/>
            <rFont val="Tahoma"/>
            <family val="2"/>
          </rPr>
          <t xml:space="preserve">
Vul op </t>
        </r>
        <r>
          <rPr>
            <b/>
            <sz val="8"/>
            <color indexed="81"/>
            <rFont val="Tahoma"/>
            <family val="2"/>
          </rPr>
          <t>studiedagen</t>
        </r>
        <r>
          <rPr>
            <sz val="8"/>
            <color indexed="81"/>
            <rFont val="Tahoma"/>
            <family val="2"/>
          </rPr>
          <t xml:space="preserve"> die op jouw werkdagen vallen, </t>
        </r>
        <r>
          <rPr>
            <b/>
            <sz val="8"/>
            <color indexed="81"/>
            <rFont val="Tahoma"/>
            <family val="2"/>
          </rPr>
          <t>alleen de lesuren</t>
        </r>
        <r>
          <rPr>
            <sz val="8"/>
            <color indexed="81"/>
            <rFont val="Tahoma"/>
            <family val="2"/>
          </rPr>
          <t xml:space="preserve"> van die dag in, dan worden alleen de lesuren van die dag afgetrokken en blijven de arbeidsduren gewoon staan, want een studiedag is geen lesdag, maar wél een werkdag!
</t>
        </r>
        <r>
          <rPr>
            <b/>
            <sz val="8"/>
            <color indexed="81"/>
            <rFont val="Tahoma"/>
            <family val="2"/>
          </rPr>
          <t>Let op</t>
        </r>
        <r>
          <rPr>
            <sz val="8"/>
            <color indexed="81"/>
            <rFont val="Tahoma"/>
            <family val="2"/>
          </rPr>
          <t xml:space="preserve"> dat je geen dagen invult </t>
        </r>
        <r>
          <rPr>
            <b/>
            <sz val="8"/>
            <color indexed="81"/>
            <rFont val="Tahoma"/>
            <family val="2"/>
          </rPr>
          <t>die al in een vakantie in rubriek B zijn meegerekend!</t>
        </r>
      </text>
    </comment>
    <comment ref="N35" authorId="0" shapeId="0" xr:uid="{B950E16E-A36C-4BE8-902E-BD11343B58C3}">
      <text>
        <r>
          <rPr>
            <b/>
            <sz val="8"/>
            <color indexed="60"/>
            <rFont val="Tahoma"/>
            <family val="2"/>
          </rPr>
          <t xml:space="preserve">MAXIMALE LESTAAK </t>
        </r>
        <r>
          <rPr>
            <sz val="8"/>
            <color indexed="81"/>
            <rFont val="Tahoma"/>
            <family val="2"/>
          </rPr>
          <t xml:space="preserve">
De maximale lestaak van een voltijder is 940 uur. Jouw maximale lestaak is je werktijdfactor keer 940 uur.
</t>
        </r>
      </text>
    </comment>
    <comment ref="N36" authorId="0" shapeId="0" xr:uid="{FCDB0647-51FA-4D10-BB95-95A6E9B48E9E}">
      <text>
        <r>
          <rPr>
            <b/>
            <sz val="8"/>
            <color indexed="60"/>
            <rFont val="Tahoma"/>
            <family val="2"/>
          </rPr>
          <t>LESUREN VERLOF</t>
        </r>
        <r>
          <rPr>
            <b/>
            <sz val="8"/>
            <color indexed="81"/>
            <rFont val="Tahoma"/>
            <family val="2"/>
          </rPr>
          <t xml:space="preserve">
</t>
        </r>
        <r>
          <rPr>
            <sz val="8"/>
            <color indexed="81"/>
            <rFont val="Tahoma"/>
            <family val="2"/>
          </rPr>
          <t xml:space="preserve">
Zie rubriek G.
Door een verlof duurzame inzetbaarheid wordt de lestaak kleiner. De nieuwe lestaak wordt berekend door de werktijdfactor die bij de kortere arbeidsduur hoort, te vermenigvuldigen met 940.</t>
        </r>
      </text>
    </comment>
    <comment ref="N37" authorId="0" shapeId="0" xr:uid="{A745ED57-CB1E-46B2-9AAC-24EC9F42D123}">
      <text>
        <r>
          <rPr>
            <b/>
            <sz val="8"/>
            <color indexed="60"/>
            <rFont val="Tahoma"/>
            <family val="2"/>
          </rPr>
          <t>JE NETTO MAXIMALE LESTAAK</t>
        </r>
        <r>
          <rPr>
            <b/>
            <sz val="8"/>
            <color indexed="81"/>
            <rFont val="Tahoma"/>
            <family val="2"/>
          </rPr>
          <t xml:space="preserve">
</t>
        </r>
        <r>
          <rPr>
            <sz val="8"/>
            <color indexed="81"/>
            <rFont val="Tahoma"/>
            <family val="2"/>
          </rPr>
          <t xml:space="preserve">
Dit is het aantal lesuren dat je maximaal kunt worden ingeroosterd.
Als je er toestemming voor geeft, kun je wel </t>
        </r>
        <r>
          <rPr>
            <b/>
            <sz val="8"/>
            <color indexed="81"/>
            <rFont val="Tahoma"/>
            <family val="2"/>
          </rPr>
          <t>méér</t>
        </r>
        <r>
          <rPr>
            <sz val="8"/>
            <color indexed="81"/>
            <rFont val="Tahoma"/>
            <family val="2"/>
          </rPr>
          <t xml:space="preserve"> lesuren worden ingeroosterd. In dat geval houd je </t>
        </r>
        <r>
          <rPr>
            <b/>
            <sz val="8"/>
            <color indexed="81"/>
            <rFont val="Tahoma"/>
            <family val="2"/>
          </rPr>
          <t>minder</t>
        </r>
        <r>
          <rPr>
            <sz val="8"/>
            <color indexed="81"/>
            <rFont val="Tahoma"/>
            <family val="2"/>
          </rPr>
          <t xml:space="preserve"> uren over voor de overige taken en kun je dus ook minder overige taken toebedeeld krijgen.
Méér lesgeven dan je maximale lestaak betekent dus niet méér werken, want het totaal aantal uren van je jaartaak blijft altijd precies je netto arbeidsduur!</t>
        </r>
      </text>
    </comment>
    <comment ref="N38" authorId="0" shapeId="0" xr:uid="{7F58C5D4-5CB7-40F8-871A-2A2C87DC7B3A}">
      <text>
        <r>
          <rPr>
            <b/>
            <sz val="8"/>
            <color indexed="60"/>
            <rFont val="Tahoma"/>
            <family val="2"/>
          </rPr>
          <t>JE INGEROOSTERDE LESUREN</t>
        </r>
        <r>
          <rPr>
            <b/>
            <sz val="8"/>
            <color indexed="81"/>
            <rFont val="Tahoma"/>
            <family val="2"/>
          </rPr>
          <t xml:space="preserve">
</t>
        </r>
        <r>
          <rPr>
            <sz val="8"/>
            <color indexed="81"/>
            <rFont val="Tahoma"/>
            <family val="2"/>
          </rPr>
          <t xml:space="preserve">
Dit zijn de ingeroosterde lesuren volgens wat je in de linkerkolom in rubriek A t/m D hebt ingevuld.</t>
        </r>
      </text>
    </comment>
    <comment ref="N39" authorId="0" shapeId="0" xr:uid="{920546E6-968A-4BFB-BA6B-C5F98724731F}">
      <text>
        <r>
          <rPr>
            <b/>
            <sz val="8"/>
            <color indexed="60"/>
            <rFont val="Tahoma"/>
            <family val="2"/>
          </rPr>
          <t>MEER OF MINDER INGEROOSTERDE LESUREN</t>
        </r>
        <r>
          <rPr>
            <b/>
            <sz val="8"/>
            <color indexed="81"/>
            <rFont val="Tahoma"/>
            <family val="2"/>
          </rPr>
          <t xml:space="preserve">
</t>
        </r>
        <r>
          <rPr>
            <sz val="8"/>
            <color indexed="81"/>
            <rFont val="Tahoma"/>
            <family val="2"/>
          </rPr>
          <t xml:space="preserve">
Op basis van je vaste lesdagen ben je in eerste instantie bijna altijd iets langer of korter ingeroosterd dan je maximale lestaak.
Als je </t>
        </r>
        <r>
          <rPr>
            <b/>
            <sz val="8"/>
            <color indexed="81"/>
            <rFont val="Tahoma"/>
            <family val="2"/>
          </rPr>
          <t>korter</t>
        </r>
        <r>
          <rPr>
            <sz val="8"/>
            <color indexed="81"/>
            <rFont val="Tahoma"/>
            <family val="2"/>
          </rPr>
          <t xml:space="preserve"> bent ingeroosterd, komen deze uren (+ de bijbehorende uren van het voor- en nawerk volgens de opslagfactor) automatisch bij de overige taken terecht en kun je dus iets meer overige taken toebedeeld krijgen.
Als je </t>
        </r>
        <r>
          <rPr>
            <b/>
            <sz val="8"/>
            <color indexed="81"/>
            <rFont val="Tahoma"/>
            <family val="2"/>
          </rPr>
          <t>langer</t>
        </r>
        <r>
          <rPr>
            <sz val="8"/>
            <color indexed="81"/>
            <rFont val="Tahoma"/>
            <family val="2"/>
          </rPr>
          <t xml:space="preserve"> bent ingeroosterd, houd je automatisch minder uren over voor de overige taken en kun je dus iets minder overige taken toebedeeld krijgen.
</t>
        </r>
        <r>
          <rPr>
            <b/>
            <sz val="8"/>
            <color indexed="81"/>
            <rFont val="Tahoma"/>
            <family val="2"/>
          </rPr>
          <t>Korter of langer lesgeven</t>
        </r>
        <r>
          <rPr>
            <sz val="8"/>
            <color indexed="81"/>
            <rFont val="Tahoma"/>
            <family val="2"/>
          </rPr>
          <t xml:space="preserve"> dan je maximale lestaak, betekent dus </t>
        </r>
        <r>
          <rPr>
            <b/>
            <sz val="8"/>
            <color indexed="81"/>
            <rFont val="Tahoma"/>
            <family val="2"/>
          </rPr>
          <t>niet korter of langer werken</t>
        </r>
        <r>
          <rPr>
            <sz val="8"/>
            <color indexed="81"/>
            <rFont val="Tahoma"/>
            <family val="2"/>
          </rPr>
          <t>, want je totale arbeidsduur blijft altijd onveranderd de arbeidsduur volgens je aanstelling - zie je jaartaakopbouw in rubriek J.
Je kunt nooit gedwongen worden om meer lesuren te geven dan je maximale lestaak; er is altijd je instemming voor nodig!</t>
        </r>
      </text>
    </comment>
    <comment ref="N46" authorId="0" shapeId="0" xr:uid="{B01C40EB-4C77-48C2-BBB0-2876830653A6}">
      <text>
        <r>
          <rPr>
            <b/>
            <sz val="8"/>
            <color indexed="60"/>
            <rFont val="Tahoma"/>
            <family val="2"/>
          </rPr>
          <t>PDI-DEEL PROFESSIONALISERING</t>
        </r>
        <r>
          <rPr>
            <sz val="8"/>
            <color indexed="81"/>
            <rFont val="Tahoma"/>
            <family val="2"/>
          </rPr>
          <t xml:space="preserve">
Als je een verlof duurzame inzetbaarheid opneemt, wordt je lestaak kleiner, maar blijft het aantal uren voor de professionalisering even groot als vóór de verlofopname (CAO-PO).</t>
        </r>
      </text>
    </comment>
    <comment ref="N50" authorId="1" shapeId="0" xr:uid="{1C332EF5-ED51-445C-8804-5379A6CAF9BB}">
      <text>
        <r>
          <rPr>
            <b/>
            <sz val="8"/>
            <color indexed="60"/>
            <rFont val="Tahoma"/>
            <family val="2"/>
          </rPr>
          <t>DE OPSLAGFACTOR</t>
        </r>
        <r>
          <rPr>
            <b/>
            <sz val="8"/>
            <color indexed="8"/>
            <rFont val="Tahoma"/>
            <family val="2"/>
          </rPr>
          <t xml:space="preserve">
</t>
        </r>
        <r>
          <rPr>
            <sz val="8"/>
            <color indexed="8"/>
            <rFont val="Tahoma"/>
            <family val="2"/>
          </rPr>
          <t xml:space="preserve">
Het aantal uren voor het voor- en nawerk wordt berekend over je </t>
        </r>
        <r>
          <rPr>
            <b/>
            <sz val="8"/>
            <color indexed="8"/>
            <rFont val="Tahoma"/>
            <family val="2"/>
          </rPr>
          <t>ingeroosterde</t>
        </r>
        <r>
          <rPr>
            <sz val="8"/>
            <color indexed="8"/>
            <rFont val="Tahoma"/>
            <family val="2"/>
          </rPr>
          <t xml:space="preserve"> lesuren volgens het </t>
        </r>
        <r>
          <rPr>
            <b/>
            <sz val="8"/>
            <color indexed="8"/>
            <rFont val="Tahoma"/>
            <family val="2"/>
          </rPr>
          <t>opslagpercentage</t>
        </r>
        <r>
          <rPr>
            <sz val="8"/>
            <color indexed="8"/>
            <rFont val="Tahoma"/>
            <family val="2"/>
          </rPr>
          <t xml:space="preserve"> dat je bovenaan bij de basisgegevens hebt ingevuld.</t>
        </r>
      </text>
    </comment>
    <comment ref="N51" authorId="0" shapeId="0" xr:uid="{1172BEED-8DA9-477A-9D32-F83AE774F274}">
      <text>
        <r>
          <rPr>
            <b/>
            <sz val="8"/>
            <color indexed="60"/>
            <rFont val="Tahoma"/>
            <family val="2"/>
          </rPr>
          <t>OVERIGE TAKEN</t>
        </r>
        <r>
          <rPr>
            <sz val="8"/>
            <color indexed="81"/>
            <rFont val="Tahoma"/>
            <family val="2"/>
          </rPr>
          <t xml:space="preserve">
Hoeveel uren er </t>
        </r>
        <r>
          <rPr>
            <b/>
            <sz val="8"/>
            <color indexed="81"/>
            <rFont val="Tahoma"/>
            <family val="2"/>
          </rPr>
          <t>overblijven</t>
        </r>
        <r>
          <rPr>
            <sz val="8"/>
            <color indexed="81"/>
            <rFont val="Tahoma"/>
            <family val="2"/>
          </rPr>
          <t xml:space="preserve"> voor je overige taken/werkzaamheden is afhankelijk van het totaal van de andere drie jaartaakonderdelen (PDI-budget, lestaak en voor- en nawerk).
Als je ermee instemt wat langer les te geven dan je maximale lestaak, houd je minder uren over voor de overige taken en kun je dus ook minder overige taken toebedeeld krijgen.
Omgekeerd, als je wat minder lesuren bent ingeroosterd dan je maximale lestaak, houd je wat méér uren over voor je overige taken en kun je dus ook méér overige taken toebedeeld krijgen.
Uiteindelijk zijn de uren van de vier jaartaakonderdelen samen dus altijd precies je arbeidsduur volgens je aanstelling.
</t>
        </r>
        <r>
          <rPr>
            <b/>
            <sz val="8"/>
            <color indexed="60"/>
            <rFont val="Tahoma"/>
            <family val="2"/>
          </rPr>
          <t>ambulante uren</t>
        </r>
        <r>
          <rPr>
            <sz val="8"/>
            <color indexed="81"/>
            <rFont val="Tahoma"/>
            <family val="2"/>
          </rPr>
          <t xml:space="preserve">
Wanneer je in </t>
        </r>
        <r>
          <rPr>
            <b/>
            <sz val="8"/>
            <color indexed="81"/>
            <rFont val="Tahoma"/>
            <family val="2"/>
          </rPr>
          <t xml:space="preserve">A </t>
        </r>
        <r>
          <rPr>
            <sz val="8"/>
            <color indexed="81"/>
            <rFont val="Tahoma"/>
            <family val="2"/>
          </rPr>
          <t>ambulante dagdelen hebt ingevuld, zijn de overblijvende uren voor de overige taken én de ambulante taken samen, en moeten ze dus in overleg nog over beide taken worden verdeeld.</t>
        </r>
      </text>
    </comment>
    <comment ref="N53" authorId="0" shapeId="0" xr:uid="{EB576EB6-6404-40F0-A37A-6AC8C5E3C765}">
      <text>
        <r>
          <rPr>
            <b/>
            <sz val="8"/>
            <color indexed="60"/>
            <rFont val="Tahoma"/>
            <family val="2"/>
          </rPr>
          <t>HET VERSCHIL TUSSEN DE WERKVERDELING EN DE INROOSTERING VAN DE WERKDAGEN</t>
        </r>
        <r>
          <rPr>
            <sz val="8"/>
            <color indexed="81"/>
            <rFont val="Tahoma"/>
            <family val="2"/>
          </rPr>
          <t xml:space="preserve">
Het is heel belangrijk dat je het verschil tussen de werkverdeling en de inroostering van werkdagen goed begrijpt, anders blijf je deze twee zaken door elkaar halen.
</t>
        </r>
        <r>
          <rPr>
            <b/>
            <sz val="8"/>
            <color indexed="60"/>
            <rFont val="Tahoma"/>
            <family val="2"/>
          </rPr>
          <t>de werkverdeling</t>
        </r>
        <r>
          <rPr>
            <sz val="8"/>
            <color indexed="81"/>
            <rFont val="Tahoma"/>
            <family val="2"/>
          </rPr>
          <t xml:space="preserve">
Bij de werkverdeling heb je taken en activiteiten toebedeeld gekregen of zelf gekozen. Die taken en activiteiten moeten samen qua tijdsbeslag </t>
        </r>
        <r>
          <rPr>
            <b/>
            <sz val="8"/>
            <color indexed="81"/>
            <rFont val="Tahoma"/>
            <family val="2"/>
          </rPr>
          <t>altijd</t>
        </r>
        <r>
          <rPr>
            <sz val="8"/>
            <color indexed="81"/>
            <rFont val="Tahoma"/>
            <family val="2"/>
          </rPr>
          <t xml:space="preserve"> </t>
        </r>
        <r>
          <rPr>
            <b/>
            <sz val="8"/>
            <color indexed="81"/>
            <rFont val="Tahoma"/>
            <family val="2"/>
          </rPr>
          <t>passen binnen je arbeidsduur</t>
        </r>
        <r>
          <rPr>
            <sz val="8"/>
            <color indexed="81"/>
            <rFont val="Tahoma"/>
            <family val="2"/>
          </rPr>
          <t xml:space="preserve">.
Als uit de berekening blijkt, dat de tijd die nodig is voor al je taken en activiteiten groter is dan je netto arbeidsduur, is dus in feite sprake van overwerk, omdat je dan meer werk moet doen dan waarvoor je betaald wordt.
</t>
        </r>
        <r>
          <rPr>
            <b/>
            <sz val="8"/>
            <color indexed="60"/>
            <rFont val="Tahoma"/>
            <family val="2"/>
          </rPr>
          <t>de inroostering in werkdagen</t>
        </r>
        <r>
          <rPr>
            <sz val="8"/>
            <color indexed="81"/>
            <rFont val="Tahoma"/>
            <family val="2"/>
          </rPr>
          <t xml:space="preserve">
De inroostering van je werkdagen en de werkverdeling hebben maar één ding gemeen, en dat is dat beide </t>
        </r>
        <r>
          <rPr>
            <b/>
            <sz val="8"/>
            <color indexed="81"/>
            <rFont val="Tahoma"/>
            <family val="2"/>
          </rPr>
          <t>moeten passen binnen je arbeidsduur</t>
        </r>
        <r>
          <rPr>
            <sz val="8"/>
            <color indexed="81"/>
            <rFont val="Tahoma"/>
            <family val="2"/>
          </rPr>
          <t xml:space="preserve">. Maar verder hebben ze niets met elkaar te maken, want de werkverdeling gaat over wat je allemaal moet doen, en de inroostering van de werkdagen alleen maar over de dagen wanneer je fysiek </t>
        </r>
        <r>
          <rPr>
            <b/>
            <sz val="8"/>
            <color indexed="81"/>
            <rFont val="Tahoma"/>
            <family val="2"/>
          </rPr>
          <t>aanwezig</t>
        </r>
        <r>
          <rPr>
            <sz val="8"/>
            <color indexed="81"/>
            <rFont val="Tahoma"/>
            <family val="2"/>
          </rPr>
          <t xml:space="preserve"> bent op school.
Deze tool berekent op basis van de arbeidsduur van je vaste werkdagen, zoals je die in rubriek A hebt ingevuld, hoeveel arbeidsuren al je ingeroosterde werkdagen bij elkaar opgeteld zijn, en </t>
        </r>
        <r>
          <rPr>
            <b/>
            <sz val="8"/>
            <color indexed="81"/>
            <rFont val="Tahoma"/>
            <family val="2"/>
          </rPr>
          <t>dat totaal moet passen binnen je netto arbeidsduu</t>
        </r>
        <r>
          <rPr>
            <sz val="8"/>
            <color indexed="81"/>
            <rFont val="Tahoma"/>
            <family val="2"/>
          </rPr>
          <t xml:space="preserve">r.
Als je in arbeidsuren gerekend méér uren in werkdagen bent ingeroosterd dan je netto arbeidsduur, werk je dus in feite over.
Over de verlangde aanwezigheid op studiedagen die niet op je vaste werkdagen vallen of op een paar dagen in een vakantie bijvoorbeeld, ontstaat vaak onenigheid omdat zowel de schoolleiding als jijzelf niet kunnen aantonen of dat </t>
        </r>
        <r>
          <rPr>
            <b/>
            <sz val="8"/>
            <color indexed="81"/>
            <rFont val="Tahoma"/>
            <family val="2"/>
          </rPr>
          <t xml:space="preserve">in verhouding tot je aanstelling </t>
        </r>
        <r>
          <rPr>
            <sz val="8"/>
            <color indexed="81"/>
            <rFont val="Tahoma"/>
            <family val="2"/>
          </rPr>
          <t xml:space="preserve">wél of niet van je verwacht mag worden.
Wanneer de extra ingeroosterde werkdagen er niet toe leiden dat je arbeidsduur wordt overschreden, mag deze aanwezigheid dus van je verlangd worden, en anders niet.
</t>
        </r>
      </text>
    </comment>
    <comment ref="C57" authorId="0" shapeId="0" xr:uid="{5C21D200-66C3-41FB-BF3E-079DBDB28DEB}">
      <text>
        <r>
          <rPr>
            <b/>
            <sz val="8"/>
            <color indexed="60"/>
            <rFont val="Tahoma"/>
            <family val="2"/>
          </rPr>
          <t>INDIVIDUEEL UITGEROOSTERD</t>
        </r>
        <r>
          <rPr>
            <b/>
            <sz val="8"/>
            <color indexed="81"/>
            <rFont val="Tahoma"/>
            <family val="2"/>
          </rPr>
          <t xml:space="preserve">
</t>
        </r>
        <r>
          <rPr>
            <sz val="8"/>
            <color indexed="81"/>
            <rFont val="Tahoma"/>
            <family val="2"/>
          </rPr>
          <t xml:space="preserve">
In deze rubriek kun je de les- en arbeidsuren invullen die jij individueel bent </t>
        </r>
        <r>
          <rPr>
            <b/>
            <sz val="8"/>
            <color indexed="81"/>
            <rFont val="Tahoma"/>
            <family val="2"/>
          </rPr>
          <t xml:space="preserve">uitgeroosterd. </t>
        </r>
        <r>
          <rPr>
            <sz val="8"/>
            <color indexed="81"/>
            <rFont val="Tahoma"/>
            <family val="2"/>
          </rPr>
          <t xml:space="preserve">Je kunt de uren van </t>
        </r>
        <r>
          <rPr>
            <b/>
            <sz val="8"/>
            <color indexed="81"/>
            <rFont val="Tahoma"/>
            <family val="2"/>
          </rPr>
          <t>meerdere dagen</t>
        </r>
        <r>
          <rPr>
            <sz val="8"/>
            <color indexed="81"/>
            <rFont val="Tahoma"/>
            <family val="2"/>
          </rPr>
          <t xml:space="preserve"> ook op één regel </t>
        </r>
        <r>
          <rPr>
            <b/>
            <sz val="8"/>
            <color indexed="81"/>
            <rFont val="Tahoma"/>
            <family val="2"/>
          </rPr>
          <t>clusteren.</t>
        </r>
      </text>
    </comment>
    <comment ref="N58" authorId="0" shapeId="0" xr:uid="{725A8EEE-8331-427F-8BAA-332D4742A7E4}">
      <text>
        <r>
          <rPr>
            <b/>
            <sz val="8"/>
            <color indexed="60"/>
            <rFont val="Tahoma"/>
            <family val="2"/>
          </rPr>
          <t>INZET UIT SPAARSALDO</t>
        </r>
        <r>
          <rPr>
            <sz val="8"/>
            <color indexed="81"/>
            <rFont val="Tahoma"/>
            <family val="2"/>
          </rPr>
          <t xml:space="preserve">
</t>
        </r>
        <r>
          <rPr>
            <b/>
            <sz val="8"/>
            <color indexed="81"/>
            <rFont val="Tahoma"/>
            <family val="2"/>
          </rPr>
          <t xml:space="preserve">
</t>
        </r>
        <r>
          <rPr>
            <sz val="8"/>
            <color indexed="81"/>
            <rFont val="Tahoma"/>
            <family val="2"/>
          </rPr>
          <t>Je kunt (een deel van) het PDI-budget maximaal 3 jaar sparen voor een vastgelegd doel (niet voor verlof!).
Hier vul je in hoeveel uren je dit jaar uit je spaarsaldo inzet voor dit doel.
Het kan zijn dat je in je jaartaak daardoor zoveel PDI-uren hebt, dat je (bijna) geen uren meer voor de overige taken overhoudt, zodat je dan ook geen tijd hebt voor het bijwonen van studiedagen en vergaderingen (die doorgaans immers ook onder de overige taken vallen!).
Dit is dan alleen te verhelpen door je minder lesuren in te roosteren, zodat je meer overige taakuren overhoudt.</t>
        </r>
      </text>
    </comment>
    <comment ref="N59" authorId="0" shapeId="0" xr:uid="{B3631B17-75BD-445F-902C-76216E9D6825}">
      <text>
        <r>
          <rPr>
            <b/>
            <sz val="8"/>
            <color indexed="60"/>
            <rFont val="Tahoma"/>
            <family val="2"/>
          </rPr>
          <t>SPAREN PDI-UREN</t>
        </r>
        <r>
          <rPr>
            <b/>
            <sz val="8"/>
            <color indexed="81"/>
            <rFont val="Tahoma"/>
            <family val="2"/>
          </rPr>
          <t xml:space="preserve">
</t>
        </r>
        <r>
          <rPr>
            <sz val="8"/>
            <color indexed="81"/>
            <rFont val="Tahoma"/>
            <family val="2"/>
          </rPr>
          <t>Hier vul je in hoeveel uren je dit jaar van je PDI-budget spaart voor een vastgelegd doel (geen verlof).</t>
        </r>
      </text>
    </comment>
    <comment ref="N64" authorId="0" shapeId="0" xr:uid="{74C007B6-D18A-467C-9823-080361890E1E}">
      <text>
        <r>
          <rPr>
            <b/>
            <sz val="8"/>
            <color indexed="60"/>
            <rFont val="Tahoma"/>
            <family val="2"/>
          </rPr>
          <t>INGEVULDE PDI-UREN</t>
        </r>
        <r>
          <rPr>
            <sz val="8"/>
            <color indexed="81"/>
            <rFont val="Tahoma"/>
            <family val="2"/>
          </rPr>
          <t xml:space="preserve">
Dit zijn de uren van de activiteiten die je in rubriek A op de tweede pagina hebt ingevuld.
Op veel scholen wordt dit budget niet of slechts deels met activiteiten gevuld en wordt de besteding hiervan verder verantwoord tijdens een gesprek met de schoolleiding.
</t>
        </r>
        <r>
          <rPr>
            <b/>
            <sz val="8"/>
            <color indexed="81"/>
            <rFont val="Tahoma"/>
            <family val="2"/>
          </rPr>
          <t>een persoonlijk budget</t>
        </r>
        <r>
          <rPr>
            <sz val="8"/>
            <color indexed="81"/>
            <rFont val="Tahoma"/>
            <family val="2"/>
          </rPr>
          <t xml:space="preserve">
Het PDI-budget is een persoonlijk budget en wordt gevuld met activiteiten die de leerkracht zelf kiest.
Studiedagen zijn verplicht en horen dus niet thuis in het PDI-budget. Verplichte nascholing valt in principe onder de overige taken en moet dus met de bijbehorende uren worden ingevuld in rubriek B op de tweede pagina.
Op vrijwillige basis kunnen teamleden en de schoolleiding echter wel overeenkomen de tijd van studiedagen onder de PDI-uren te laten vallen.</t>
        </r>
      </text>
    </comment>
    <comment ref="N65" authorId="0" shapeId="0" xr:uid="{258A72A8-549C-490B-81A4-2F65A69AA1AB}">
      <text>
        <r>
          <rPr>
            <b/>
            <sz val="8"/>
            <color indexed="60"/>
            <rFont val="Tahoma"/>
            <family val="2"/>
          </rPr>
          <t>RESULTAAT PDI-UREN</t>
        </r>
        <r>
          <rPr>
            <sz val="8"/>
            <color indexed="81"/>
            <rFont val="Tahoma"/>
            <family val="2"/>
          </rPr>
          <t xml:space="preserve">
Het is niet nodig alle PDI-uren van te voren helemaal vol met activiteiten te plannen.
Er kunnen nooit méér uren worden ingepland dan er beschikbaar zijn; hierdoor zou immers overwerk ontstaan, omdat je jaartaak dan meer uren omvat dan je arbeidsduur volgens je aanstelling!</t>
        </r>
      </text>
    </comment>
    <comment ref="N69" authorId="0" shapeId="0" xr:uid="{A430CE6C-A206-4343-A61B-9CFA11DA1BC2}">
      <text>
        <r>
          <rPr>
            <b/>
            <sz val="8"/>
            <color indexed="60"/>
            <rFont val="Tahoma"/>
            <family val="2"/>
          </rPr>
          <t>INGEVULDE UREN OVERIGE TAKEN</t>
        </r>
        <r>
          <rPr>
            <b/>
            <sz val="8"/>
            <color indexed="81"/>
            <rFont val="Tahoma"/>
            <family val="2"/>
          </rPr>
          <t xml:space="preserve">
</t>
        </r>
        <r>
          <rPr>
            <sz val="8"/>
            <color indexed="81"/>
            <rFont val="Tahoma"/>
            <family val="2"/>
          </rPr>
          <t xml:space="preserve">
Dit zijn de uren van de taken en activiteiten die je in rubriek B op de tweede pagina hebt ingevuld.
</t>
        </r>
        <r>
          <rPr>
            <b/>
            <sz val="8"/>
            <color indexed="60"/>
            <rFont val="Tahoma"/>
            <family val="2"/>
          </rPr>
          <t>Alles wat je moet doen valt binnen een van de vier jaartaakonderdelen</t>
        </r>
        <r>
          <rPr>
            <sz val="8"/>
            <color indexed="81"/>
            <rFont val="Tahoma"/>
            <family val="2"/>
          </rPr>
          <t xml:space="preserve">
Denk eraan dat alles wat je voor je werk doet in een van de vier jaartaakonderdelen moet zijn ondergebracht.
Als een taak niet valt binnen het PDI-budget, de lestaak of het voor- en nawerk, valt het dus onder de overige taken.
De uren van studiedagen en teamvergaderingen bijvoorbeeld, vallen  doorgaans onder de overige taakuren.
Ook kontakturen als het toezicht houden tijdens de lunchpauze, vallen, als zij niet al bij de lestijd zijn gerekend, onder de overige taken.</t>
        </r>
      </text>
    </comment>
    <comment ref="N70" authorId="0" shapeId="0" xr:uid="{36C052CF-99B9-444E-9739-57A397A78631}">
      <text>
        <r>
          <rPr>
            <b/>
            <sz val="8"/>
            <color indexed="60"/>
            <rFont val="Tahoma"/>
            <family val="2"/>
          </rPr>
          <t>RESULTAAT OVERIGE TAAKUREN</t>
        </r>
        <r>
          <rPr>
            <sz val="8"/>
            <color indexed="81"/>
            <rFont val="Tahoma"/>
            <family val="2"/>
          </rPr>
          <t xml:space="preserve">
Het is niet nodig álle Overige taakuren van te voren helemaal vol met activiteiten te plannen.
Er kunnen nooit méér uren worden ingepland dan er beschikbaar zijn; hierdoor zou immers overwerk ontstaan, omdat je jaartaak dan meer uren omvat dan je arbeidsduur volgens je aanstelling!
</t>
        </r>
        <r>
          <rPr>
            <b/>
            <sz val="8"/>
            <color indexed="81"/>
            <rFont val="Tahoma"/>
            <family val="2"/>
          </rPr>
          <t>Deze uren mogen dus niet roodgekleurd zijn!</t>
        </r>
      </text>
    </comment>
    <comment ref="F75" authorId="0" shapeId="0" xr:uid="{852426CA-BDC0-452F-B9CA-EC2DC8F3BAC0}">
      <text>
        <r>
          <rPr>
            <b/>
            <sz val="8"/>
            <color indexed="60"/>
            <rFont val="Tahoma"/>
            <family val="2"/>
          </rPr>
          <t>NETTO INGEROOSTERD</t>
        </r>
        <r>
          <rPr>
            <sz val="8"/>
            <color indexed="81"/>
            <rFont val="Tahoma"/>
            <family val="2"/>
          </rPr>
          <t xml:space="preserve">
Op deze regel zie je het netto aantal les- en arbeidsuren dat je dit schooljaar bent ingeroosterd. Zie ook rubriek </t>
        </r>
        <r>
          <rPr>
            <b/>
            <sz val="8"/>
            <color indexed="81"/>
            <rFont val="Tahoma"/>
            <family val="2"/>
          </rPr>
          <t>H</t>
        </r>
        <r>
          <rPr>
            <sz val="8"/>
            <color indexed="81"/>
            <rFont val="Tahoma"/>
            <family val="2"/>
          </rPr>
          <t xml:space="preserve"> en</t>
        </r>
        <r>
          <rPr>
            <b/>
            <sz val="8"/>
            <color indexed="81"/>
            <rFont val="Tahoma"/>
            <family val="2"/>
          </rPr>
          <t xml:space="preserve"> I</t>
        </r>
      </text>
    </comment>
    <comment ref="C89" authorId="0" shapeId="0" xr:uid="{7628B9B9-D860-41AB-A34A-A4C0A4331333}">
      <text>
        <r>
          <rPr>
            <b/>
            <sz val="8"/>
            <color indexed="60"/>
            <rFont val="Tahoma"/>
            <family val="2"/>
          </rPr>
          <t>OMSCHRIJVING</t>
        </r>
        <r>
          <rPr>
            <b/>
            <sz val="8"/>
            <color indexed="81"/>
            <rFont val="Tahoma"/>
            <family val="2"/>
          </rPr>
          <t xml:space="preserve">
</t>
        </r>
        <r>
          <rPr>
            <sz val="8"/>
            <color indexed="81"/>
            <rFont val="Tahoma"/>
            <family val="2"/>
          </rPr>
          <t>Vul hier de omschrijving van de taak of activiteit in. Gebruik niet meer dan één regel per taak/activiteit.
Je kunt ook alle taken en uren clusteren op één regel.</t>
        </r>
      </text>
    </comment>
    <comment ref="M89" authorId="0" shapeId="0" xr:uid="{83DD9C74-F259-4532-AB30-F4429828650E}">
      <text>
        <r>
          <rPr>
            <b/>
            <sz val="8"/>
            <color indexed="60"/>
            <rFont val="Tahoma"/>
            <family val="2"/>
          </rPr>
          <t>UREN</t>
        </r>
        <r>
          <rPr>
            <b/>
            <sz val="8"/>
            <color indexed="81"/>
            <rFont val="Tahoma"/>
            <family val="2"/>
          </rPr>
          <t xml:space="preserve">
</t>
        </r>
        <r>
          <rPr>
            <sz val="8"/>
            <color indexed="81"/>
            <rFont val="Tahoma"/>
            <family val="2"/>
          </rPr>
          <t xml:space="preserve">Vul hier de uren in als gewone </t>
        </r>
        <r>
          <rPr>
            <b/>
            <sz val="8"/>
            <color indexed="81"/>
            <rFont val="Tahoma"/>
            <family val="2"/>
          </rPr>
          <t>hele</t>
        </r>
        <r>
          <rPr>
            <sz val="8"/>
            <color indexed="81"/>
            <rFont val="Tahoma"/>
            <family val="2"/>
          </rPr>
          <t xml:space="preserve"> getallen (dus </t>
        </r>
        <r>
          <rPr>
            <b/>
            <sz val="8"/>
            <color indexed="81"/>
            <rFont val="Tahoma"/>
            <family val="2"/>
          </rPr>
          <t>zonder</t>
        </r>
        <r>
          <rPr>
            <sz val="8"/>
            <color indexed="81"/>
            <rFont val="Tahoma"/>
            <family val="2"/>
          </rPr>
          <t xml:space="preserve"> dubbele punt!).
Je kunt alle geplande uren ook clusteren op één regel.</t>
        </r>
      </text>
    </comment>
    <comment ref="M121" authorId="0" shapeId="0" xr:uid="{0D5C1088-2E21-490E-9AB6-98E3B66A3086}">
      <text>
        <r>
          <rPr>
            <b/>
            <sz val="8"/>
            <color indexed="60"/>
            <rFont val="Tahoma"/>
            <family val="2"/>
          </rPr>
          <t>UREN</t>
        </r>
        <r>
          <rPr>
            <b/>
            <sz val="8"/>
            <color indexed="81"/>
            <rFont val="Tahoma"/>
            <family val="2"/>
          </rPr>
          <t xml:space="preserve">
</t>
        </r>
        <r>
          <rPr>
            <sz val="8"/>
            <color indexed="81"/>
            <rFont val="Tahoma"/>
            <family val="2"/>
          </rPr>
          <t xml:space="preserve">Vul hier de uren in als gewone </t>
        </r>
        <r>
          <rPr>
            <b/>
            <sz val="8"/>
            <color indexed="81"/>
            <rFont val="Tahoma"/>
            <family val="2"/>
          </rPr>
          <t>hele</t>
        </r>
        <r>
          <rPr>
            <sz val="8"/>
            <color indexed="81"/>
            <rFont val="Tahoma"/>
            <family val="2"/>
          </rPr>
          <t xml:space="preserve"> getallen (dus </t>
        </r>
        <r>
          <rPr>
            <b/>
            <sz val="8"/>
            <color indexed="81"/>
            <rFont val="Tahoma"/>
            <family val="2"/>
          </rPr>
          <t>zonder</t>
        </r>
        <r>
          <rPr>
            <sz val="8"/>
            <color indexed="81"/>
            <rFont val="Tahoma"/>
            <family val="2"/>
          </rPr>
          <t xml:space="preserve"> dubbele punt!).
Je kunt ook alle uren van je taken en activiteiten clusteren op één regel.</t>
        </r>
      </text>
    </comment>
  </commentList>
</comments>
</file>

<file path=xl/sharedStrings.xml><?xml version="1.0" encoding="utf-8"?>
<sst xmlns="http://schemas.openxmlformats.org/spreadsheetml/2006/main" count="236" uniqueCount="210">
  <si>
    <t xml:space="preserve">naam: </t>
  </si>
  <si>
    <t>/</t>
  </si>
  <si>
    <t xml:space="preserve">aanstelling: </t>
  </si>
  <si>
    <t>arbeidsuren</t>
  </si>
  <si>
    <t>o</t>
  </si>
  <si>
    <t>m</t>
  </si>
  <si>
    <t xml:space="preserve">maandag  </t>
  </si>
  <si>
    <t xml:space="preserve">dinsdag  </t>
  </si>
  <si>
    <t>basisbudget</t>
  </si>
  <si>
    <t xml:space="preserve">woensdag  </t>
  </si>
  <si>
    <t>bijzonder budget</t>
  </si>
  <si>
    <t xml:space="preserve">donderdag  </t>
  </si>
  <si>
    <t xml:space="preserve">vrijdag  </t>
  </si>
  <si>
    <t>+</t>
  </si>
  <si>
    <t>beschikbaar</t>
  </si>
  <si>
    <t xml:space="preserve"> ingeroosterd per week</t>
  </si>
  <si>
    <t>in 52 weken</t>
  </si>
  <si>
    <t>_</t>
  </si>
  <si>
    <t>29 september</t>
  </si>
  <si>
    <t>(in schrikkeljaar)</t>
  </si>
  <si>
    <t>30 september</t>
  </si>
  <si>
    <t xml:space="preserve"> ingeroosterd A</t>
  </si>
  <si>
    <t>lesuren</t>
  </si>
  <si>
    <t>datum</t>
  </si>
  <si>
    <t>herfstvakantie</t>
  </si>
  <si>
    <t xml:space="preserve">  H   ingeroosterde arbeidsuren</t>
  </si>
  <si>
    <t>bij wtf 1,0:</t>
  </si>
  <si>
    <t>kerstvakantie</t>
  </si>
  <si>
    <t>voorjaarsvakantie</t>
  </si>
  <si>
    <t xml:space="preserve"> </t>
  </si>
  <si>
    <t>meivakantie</t>
  </si>
  <si>
    <t>opgenomen verlof d.i.</t>
  </si>
  <si>
    <t>netto arbeidsduur</t>
  </si>
  <si>
    <t>zomervakantie</t>
  </si>
  <si>
    <t xml:space="preserve"> uitgeroosterd B</t>
  </si>
  <si>
    <t xml:space="preserve">  I   ingeroosterde lesuren</t>
  </si>
  <si>
    <t>maximale lestaak vlg. wtf</t>
  </si>
  <si>
    <t>lesuren opgenomen verlof d.i.</t>
  </si>
  <si>
    <t>netto maximale lestaak</t>
  </si>
  <si>
    <t xml:space="preserve">  J   opbouw ingeroosterde jaartaak</t>
  </si>
  <si>
    <t>PDI-budget dit schooljaar</t>
  </si>
  <si>
    <t>ingeroosterde lestaak</t>
  </si>
  <si>
    <t>voor- en nawerk*</t>
  </si>
  <si>
    <t xml:space="preserve"> netto arbeidsduur</t>
  </si>
  <si>
    <r>
      <t xml:space="preserve">  K   PDI-budget en overige taken </t>
    </r>
    <r>
      <rPr>
        <b/>
        <sz val="7"/>
        <rFont val="Aptos Narrow"/>
        <family val="2"/>
        <scheme val="minor"/>
      </rPr>
      <t>(zie inzet op pag. 2)</t>
    </r>
    <r>
      <rPr>
        <b/>
        <sz val="8"/>
        <rFont val="Aptos Narrow"/>
        <family val="2"/>
        <scheme val="minor"/>
      </rPr>
      <t xml:space="preserve"> </t>
    </r>
    <r>
      <rPr>
        <b/>
        <sz val="9"/>
        <rFont val="Aptos Narrow"/>
        <family val="2"/>
        <scheme val="minor"/>
      </rPr>
      <t xml:space="preserve">  </t>
    </r>
    <r>
      <rPr>
        <b/>
        <sz val="7"/>
        <rFont val="Aptos Narrow"/>
        <family val="2"/>
        <scheme val="minor"/>
      </rPr>
      <t xml:space="preserve"> </t>
    </r>
  </si>
  <si>
    <t>Te sparen in dit schooljaar</t>
  </si>
  <si>
    <t xml:space="preserve">activiteiten PDI-budget      </t>
  </si>
  <si>
    <t>%</t>
  </si>
  <si>
    <t>ingevuld</t>
  </si>
  <si>
    <t>activiteiten overige taken</t>
  </si>
  <si>
    <t>netto ingeroosterd</t>
  </si>
  <si>
    <t>2e pagina</t>
  </si>
  <si>
    <t>schooljaar</t>
  </si>
  <si>
    <t>naam:</t>
  </si>
  <si>
    <t>A</t>
  </si>
  <si>
    <t>PDI-budget</t>
  </si>
  <si>
    <t xml:space="preserve">beschikbaar: </t>
  </si>
  <si>
    <t>uren</t>
  </si>
  <si>
    <t>totaal geplande activiteiten:</t>
  </si>
  <si>
    <t>nog beschikbaar:</t>
  </si>
  <si>
    <t>B</t>
  </si>
  <si>
    <t>beschikbaar:</t>
  </si>
  <si>
    <t>totaal geplande activiteiten :</t>
  </si>
  <si>
    <t>beschikbaar volgens wtf</t>
  </si>
  <si>
    <t>sparen PDI-budget (max. 3 jaar)</t>
  </si>
  <si>
    <t>Inzet uit spaarsaldo voor dit schooljaar</t>
  </si>
  <si>
    <t>dit schooljaar nog beschikbaar</t>
  </si>
  <si>
    <t>PDI-deel duurzame inzetbaarheid</t>
  </si>
  <si>
    <t>PDI-deel professionalisering</t>
  </si>
  <si>
    <t xml:space="preserve"> inroosteringspercentage</t>
  </si>
  <si>
    <t>jaartaakberekening OP en OOP met lesondersteunende taken</t>
  </si>
  <si>
    <t xml:space="preserve">Je vult deze tool het handigst in op een pc of laptop. De tool werkt in een </t>
  </si>
  <si>
    <t>je leeftijd:</t>
  </si>
  <si>
    <t>opslagfactor:</t>
  </si>
  <si>
    <t xml:space="preserve"> A  héle jaar (52 weken)</t>
  </si>
  <si>
    <t xml:space="preserve">  C   uitgeroosterde dagen en uren</t>
  </si>
  <si>
    <t xml:space="preserve">uitgeroosterd C </t>
  </si>
  <si>
    <t xml:space="preserve">  D  extra ingeroosterde dagen en uren</t>
  </si>
  <si>
    <t>ingeroosterd D</t>
  </si>
  <si>
    <t xml:space="preserve">  G  PDI-budget duurzame inzetbaarheid</t>
  </si>
  <si>
    <t xml:space="preserve">browser in het gratis Excel Online of Google  Sheets. Office of Microsoft </t>
  </si>
  <si>
    <r>
      <t xml:space="preserve">365 heb je dus </t>
    </r>
    <r>
      <rPr>
        <b/>
        <sz val="8"/>
        <color theme="6" tint="-0.249977111117893"/>
        <rFont val="Aptos Narrow"/>
        <family val="2"/>
        <scheme val="minor"/>
      </rPr>
      <t>niet</t>
    </r>
    <r>
      <rPr>
        <sz val="8"/>
        <color theme="6" tint="-0.249977111117893"/>
        <rFont val="Aptos Narrow"/>
        <family val="2"/>
        <scheme val="minor"/>
      </rPr>
      <t xml:space="preserve"> nodig.</t>
    </r>
  </si>
  <si>
    <r>
      <t xml:space="preserve">in groene velden vul je de lesuren in met een dubbele punt (bijv. </t>
    </r>
    <r>
      <rPr>
        <b/>
        <i/>
        <sz val="8"/>
        <color theme="6" tint="-0.249977111117893"/>
        <rFont val="Aptos Narrow"/>
        <family val="2"/>
        <scheme val="minor"/>
      </rPr>
      <t>3:15</t>
    </r>
    <r>
      <rPr>
        <i/>
        <sz val="8"/>
        <color theme="6" tint="-0.249977111117893"/>
        <rFont val="Aptos Narrow"/>
        <family val="2"/>
        <scheme val="minor"/>
      </rPr>
      <t>)</t>
    </r>
  </si>
  <si>
    <r>
      <t xml:space="preserve">in paarse velden vul je de arbeidsuren in met een dubbele punt (bijv. </t>
    </r>
    <r>
      <rPr>
        <b/>
        <i/>
        <sz val="8"/>
        <color theme="6" tint="-0.249977111117893"/>
        <rFont val="Aptos Narrow"/>
        <family val="2"/>
        <scheme val="minor"/>
      </rPr>
      <t>8:00</t>
    </r>
    <r>
      <rPr>
        <i/>
        <sz val="8"/>
        <color theme="6" tint="-0.249977111117893"/>
        <rFont val="Aptos Narrow"/>
        <family val="2"/>
        <scheme val="minor"/>
      </rPr>
      <t>)</t>
    </r>
  </si>
  <si>
    <r>
      <t xml:space="preserve">in gele velden: tekst, datums en gewone hele getallen </t>
    </r>
    <r>
      <rPr>
        <b/>
        <i/>
        <sz val="8"/>
        <color theme="6" tint="-0.249977111117893"/>
        <rFont val="Aptos Narrow"/>
        <family val="2"/>
        <scheme val="minor"/>
      </rPr>
      <t>zonder</t>
    </r>
    <r>
      <rPr>
        <i/>
        <sz val="8"/>
        <color theme="6" tint="-0.249977111117893"/>
        <rFont val="Aptos Narrow"/>
        <family val="2"/>
        <scheme val="minor"/>
      </rPr>
      <t xml:space="preserve"> dubbele punt</t>
    </r>
  </si>
  <si>
    <r>
      <t xml:space="preserve">Houd de </t>
    </r>
    <r>
      <rPr>
        <b/>
        <sz val="8"/>
        <color theme="6" tint="-0.249977111117893"/>
        <rFont val="Aptos Narrow"/>
        <family val="2"/>
        <scheme val="minor"/>
      </rPr>
      <t>muiscursor</t>
    </r>
    <r>
      <rPr>
        <sz val="8"/>
        <color theme="6" tint="-0.249977111117893"/>
        <rFont val="Aptos Narrow"/>
        <family val="2"/>
        <scheme val="minor"/>
      </rPr>
      <t xml:space="preserve"> boven een veld met een </t>
    </r>
    <r>
      <rPr>
        <b/>
        <sz val="8"/>
        <color rgb="FFFF0000"/>
        <rFont val="Aptos Narrow"/>
        <family val="2"/>
        <scheme val="minor"/>
      </rPr>
      <t>rood driehoekje</t>
    </r>
    <r>
      <rPr>
        <sz val="8"/>
        <color theme="6" tint="-0.249977111117893"/>
        <rFont val="Aptos Narrow"/>
        <family val="2"/>
        <scheme val="minor"/>
      </rPr>
      <t xml:space="preserve"> voor meer</t>
    </r>
  </si>
  <si>
    <r>
      <t xml:space="preserve">informatie. </t>
    </r>
    <r>
      <rPr>
        <b/>
        <sz val="8"/>
        <color theme="6" tint="-0.249977111117893"/>
        <rFont val="Aptos Narrow"/>
        <family val="2"/>
        <scheme val="minor"/>
      </rPr>
      <t>Klik</t>
    </r>
    <r>
      <rPr>
        <sz val="8"/>
        <color theme="6" tint="-0.249977111117893"/>
        <rFont val="Aptos Narrow"/>
        <family val="2"/>
        <scheme val="minor"/>
      </rPr>
      <t xml:space="preserve"> op het </t>
    </r>
    <r>
      <rPr>
        <b/>
        <sz val="8"/>
        <color theme="6" tint="-0.249977111117893"/>
        <rFont val="Aptos Narrow"/>
        <family val="2"/>
        <scheme val="minor"/>
      </rPr>
      <t>internet-icoon</t>
    </r>
    <r>
      <rPr>
        <sz val="8"/>
        <color theme="6" tint="-0.249977111117893"/>
        <rFont val="Aptos Narrow"/>
        <family val="2"/>
        <scheme val="minor"/>
      </rPr>
      <t xml:space="preserve"> voor meer informatie op de site. </t>
    </r>
  </si>
  <si>
    <r>
      <t xml:space="preserve">Deze jaartaakberekening is voor het </t>
    </r>
    <r>
      <rPr>
        <b/>
        <sz val="8"/>
        <color theme="6" tint="-0.249977111117893"/>
        <rFont val="Aptos Narrow"/>
        <family val="2"/>
        <scheme val="minor"/>
      </rPr>
      <t>OP en OOP</t>
    </r>
    <r>
      <rPr>
        <sz val="8"/>
        <color theme="6" tint="-0.249977111117893"/>
        <rFont val="Aptos Narrow"/>
        <family val="2"/>
        <scheme val="minor"/>
      </rPr>
      <t xml:space="preserve"> met lesondersteunende of</t>
    </r>
  </si>
  <si>
    <t>Klik in de rubrieken A t/m D op het rode driehoekje voor meer informatie</t>
  </si>
  <si>
    <t xml:space="preserve">arbeidsuren in. Vul bij dagen dat je buiten je vaste werkdagen op school </t>
  </si>
  <si>
    <t>bent maar geen les geeft, zoals op een studiedag, alleen de arbeidsuren in.</t>
  </si>
  <si>
    <t xml:space="preserve">arbeidsuren in. Vul bij studiedagen of andere dagdelen waarop je geen les </t>
  </si>
  <si>
    <t>geeft, maar je wél op school bent, alleen de arbeidsuren in!</t>
  </si>
  <si>
    <r>
      <t xml:space="preserve">Vul </t>
    </r>
    <r>
      <rPr>
        <b/>
        <sz val="8"/>
        <color theme="6" tint="-0.249977111117893"/>
        <rFont val="Aptos Narrow"/>
        <family val="2"/>
        <scheme val="minor"/>
      </rPr>
      <t>evenveel</t>
    </r>
    <r>
      <rPr>
        <sz val="8"/>
        <color theme="6" tint="-0.249977111117893"/>
        <rFont val="Aptos Narrow"/>
        <family val="2"/>
        <scheme val="minor"/>
      </rPr>
      <t xml:space="preserve"> arbeidsuren in als die je van die dag in rubriek A hebt ingevuld.</t>
    </r>
  </si>
  <si>
    <t>Onderaan rubriek D zie je hoeveel les- en arbeidsuren je bent ingeroosterd.</t>
  </si>
  <si>
    <t>Vul eerst je naam, leeftijd, werktijdfactor, de voor jou geldende opslag-</t>
  </si>
  <si>
    <t>Zonder deze gegevens kan er geen juiste berekening worden gemaakt.</t>
  </si>
  <si>
    <t>Je kunt alleen in onderstaande gekleurde velden gegevens invoeren:</t>
  </si>
  <si>
    <t>linkerkolom: IN- EN UITGEROOSTERDE UREN</t>
  </si>
  <si>
    <t>rechterkolom: JAARTAAKOVERZICHT</t>
  </si>
  <si>
    <t>vergeleken met de arbeidsduur volgens je aanstelling.</t>
  </si>
  <si>
    <t>lestaak volgens je aanstelling - al dan niet na aftrek van een verlof d.i.</t>
  </si>
  <si>
    <t>volgens je aanstelling. Het PDI-budget ligt vast volgens de CAO-PO.</t>
  </si>
  <si>
    <t>overige schooltaken/werkzaamheden.</t>
  </si>
  <si>
    <t>Méér lesuren ingeroosterd zijn dan je max. lestaak betekent dus niet méér</t>
  </si>
  <si>
    <t>werken, want je jaarlijkse arbeidsduur blijft altijd gelijk.</t>
  </si>
  <si>
    <t>betekent dus dat je ook méér taken op je kan nemen. Houd je minder</t>
  </si>
  <si>
    <t>uren voor de overige taken, dan betekent dat dat je dus ook minder</t>
  </si>
  <si>
    <t>overige taken kan worden toebedeeld bij de werkverdeling.</t>
  </si>
  <si>
    <r>
      <rPr>
        <b/>
        <sz val="8"/>
        <color theme="6" tint="-0.249977111117893"/>
        <rFont val="Aptos Narrow"/>
        <family val="2"/>
        <scheme val="minor"/>
      </rPr>
      <t>Voor een goed begrip</t>
    </r>
    <r>
      <rPr>
        <sz val="8"/>
        <color theme="6" tint="-0.249977111117893"/>
        <rFont val="Aptos Narrow"/>
        <family val="2"/>
        <scheme val="minor"/>
      </rPr>
      <t xml:space="preserve">: </t>
    </r>
    <r>
      <rPr>
        <i/>
        <sz val="8"/>
        <color theme="6" tint="-0.249977111117893"/>
        <rFont val="Aptos Narrow"/>
        <family val="2"/>
        <scheme val="minor"/>
      </rPr>
      <t>méér uren overhouden voor de overige taken</t>
    </r>
  </si>
  <si>
    <r>
      <t xml:space="preserve">Deze 4 jaartaakonderdelen zijn samen altijd </t>
    </r>
    <r>
      <rPr>
        <b/>
        <sz val="8"/>
        <color theme="6" tint="-0.249977111117893"/>
        <rFont val="Aptos Narrow"/>
        <family val="2"/>
        <scheme val="minor"/>
      </rPr>
      <t>precies je jaarlijkse arbeidsduur</t>
    </r>
  </si>
  <si>
    <r>
      <t xml:space="preserve">Als je </t>
    </r>
    <r>
      <rPr>
        <b/>
        <sz val="8"/>
        <color theme="6" tint="-0.249977111117893"/>
        <rFont val="Aptos Narrow"/>
        <family val="2"/>
        <scheme val="minor"/>
      </rPr>
      <t>méér lesuren</t>
    </r>
    <r>
      <rPr>
        <sz val="8"/>
        <color theme="6" tint="-0.249977111117893"/>
        <rFont val="Aptos Narrow"/>
        <family val="2"/>
        <scheme val="minor"/>
      </rPr>
      <t xml:space="preserve"> bent ingeroosterd dan je maximale lestaak, krijg je ook </t>
    </r>
  </si>
  <si>
    <r>
      <rPr>
        <b/>
        <sz val="8"/>
        <color theme="6" tint="-0.249977111117893"/>
        <rFont val="Aptos Narrow"/>
        <family val="2"/>
        <scheme val="minor"/>
      </rPr>
      <t>méér uren voor het voor- en nawerk</t>
    </r>
    <r>
      <rPr>
        <sz val="8"/>
        <color theme="6" tint="-0.249977111117893"/>
        <rFont val="Aptos Narrow"/>
        <family val="2"/>
        <scheme val="minor"/>
      </rPr>
      <t xml:space="preserve">, en houd je </t>
    </r>
    <r>
      <rPr>
        <b/>
        <sz val="8"/>
        <color theme="6" tint="-0.249977111117893"/>
        <rFont val="Aptos Narrow"/>
        <family val="2"/>
        <scheme val="minor"/>
      </rPr>
      <t>minder uren</t>
    </r>
    <r>
      <rPr>
        <sz val="8"/>
        <color theme="6" tint="-0.249977111117893"/>
        <rFont val="Aptos Narrow"/>
        <family val="2"/>
        <scheme val="minor"/>
      </rPr>
      <t xml:space="preserve"> over voor de</t>
    </r>
  </si>
  <si>
    <r>
      <rPr>
        <b/>
        <sz val="8"/>
        <color theme="6" tint="-0.249977111117893"/>
        <rFont val="Aptos Narrow"/>
        <family val="2"/>
        <scheme val="minor"/>
      </rPr>
      <t>Minder lesuren ingeroosterd</t>
    </r>
    <r>
      <rPr>
        <sz val="8"/>
        <color theme="6" tint="-0.249977111117893"/>
        <rFont val="Aptos Narrow"/>
        <family val="2"/>
        <scheme val="minor"/>
      </rPr>
      <t xml:space="preserve"> zijn dan je max. lestaak, betekent dat je </t>
    </r>
    <r>
      <rPr>
        <b/>
        <sz val="8"/>
        <color theme="6" tint="-0.249977111117893"/>
        <rFont val="Aptos Narrow"/>
        <family val="2"/>
        <scheme val="minor"/>
      </rPr>
      <t>méér</t>
    </r>
  </si>
  <si>
    <r>
      <rPr>
        <b/>
        <sz val="8"/>
        <color theme="6" tint="-0.249977111117893"/>
        <rFont val="Aptos Narrow"/>
        <family val="2"/>
        <scheme val="minor"/>
      </rPr>
      <t>uren overhoudt voor de overige taken</t>
    </r>
    <r>
      <rPr>
        <sz val="8"/>
        <color theme="6" tint="-0.249977111117893"/>
        <rFont val="Aptos Narrow"/>
        <family val="2"/>
        <scheme val="minor"/>
      </rPr>
      <t>, en dus niet dat je minder werkt!</t>
    </r>
  </si>
  <si>
    <t>doel (géén verlof), of dat je gespaarde uren opneemt voor dat  vastgelegde</t>
  </si>
  <si>
    <r>
      <t xml:space="preserve">doel. Je kunt deze uren </t>
    </r>
    <r>
      <rPr>
        <b/>
        <sz val="8"/>
        <color theme="6" tint="-0.249977111117893"/>
        <rFont val="Aptos Narrow"/>
        <family val="2"/>
        <scheme val="minor"/>
      </rPr>
      <t xml:space="preserve">maximaal drie jaar </t>
    </r>
    <r>
      <rPr>
        <sz val="8"/>
        <color theme="6" tint="-0.249977111117893"/>
        <rFont val="Aptos Narrow"/>
        <family val="2"/>
        <scheme val="minor"/>
      </rPr>
      <t>achtereen sparen.</t>
    </r>
  </si>
  <si>
    <t xml:space="preserve">Druk op Alt + Enter voor een nieuwe regel in dit vak. Je kunt maximaal </t>
  </si>
  <si>
    <t>3 regels zien, maar je kunt wel méér regels invullen. Als je dubbelklit op</t>
  </si>
  <si>
    <t>het vak worden alle regels zichtbaar. Alleen de 3 zichtbare regels worden</t>
  </si>
  <si>
    <t>afgedrukt.</t>
  </si>
  <si>
    <t xml:space="preserve">In deze rubriek kun je ook zien hoeveel uren van het PDI-budget en de </t>
  </si>
  <si>
    <t xml:space="preserve">overige taken al met taken en activiteiten zijn ingepland op de tweede </t>
  </si>
  <si>
    <t>pagina in rubriek A en B.</t>
  </si>
  <si>
    <t>OVERZICHT GEPLANDE TAKEN EN ACTIVITEITEN</t>
  </si>
  <si>
    <t>Op deze pagina kun je de taken en activiteiten invullen van het PDI-budget</t>
  </si>
  <si>
    <t>en de overige taken/werkzaamheden die je in de werkverdeling zijn</t>
  </si>
  <si>
    <t>toebedeeld. Zet achter elke activiteit het aantal uren dat voor de taak</t>
  </si>
  <si>
    <t>of activiteit gerekend wordt.</t>
  </si>
  <si>
    <t xml:space="preserve">activiteiten, maar wordt de besteding ervan verantwoord tijdens een </t>
  </si>
  <si>
    <t>gesprek met de leidinggevende.</t>
  </si>
  <si>
    <t>Denk er eraan dat dit budget alleen bedoeld is voor zelfgekozen</t>
  </si>
  <si>
    <t>professionaliseringsactiviteiten en activiteiten in het kader van de</t>
  </si>
  <si>
    <t xml:space="preserve">duurzame inzetbaarheid. </t>
  </si>
  <si>
    <t>Opgedragen scholing, zoals een studiedag, hoort dus in principe niet</t>
  </si>
  <si>
    <t>thuis in dit budget. Alleen als de werknemer daar toestemming voor geeft</t>
  </si>
  <si>
    <t>kunnen de uren van een studiedag in deze rubriek worden opgenomen.</t>
  </si>
  <si>
    <t>Je hoeft niet per se alle activiteiten per regel in te vullen. Je kunt voor de</t>
  </si>
  <si>
    <t>juiste berekening ook volstaan met het urentotaal van alle geplande</t>
  </si>
  <si>
    <t>activiteiten op één regel.</t>
  </si>
  <si>
    <t>werkzaamheden in met het aantal afgesproken uren per taak.</t>
  </si>
  <si>
    <t>Denk eraan dat álles wat je voor school doet moet zijn ondergebracht in</t>
  </si>
  <si>
    <t>één van de vier jaartaakonderdelen.</t>
  </si>
  <si>
    <t>Dus als een werkzaamheid niet valt onde het PDI-budget, de lestaak of het</t>
  </si>
  <si>
    <t>voor- en nawerk, dan valt deze automatisch onder de overige taken.</t>
  </si>
  <si>
    <t>bijwonen van vergaderingen en studiedagen (als deze laatste niet al in het</t>
  </si>
  <si>
    <t>Toezichthoudende taken die niet tot de lestijd worden gerekend, en het</t>
  </si>
  <si>
    <t>PDI-budget zijn opgenomen), moeten dus bij de overige taken in rubriek B</t>
  </si>
  <si>
    <t>worden vermeld!</t>
  </si>
  <si>
    <t>een juiste berekening maakt dat niet uit.</t>
  </si>
  <si>
    <t>Ook in B kun je de uren van alle taken samen op één regel invullen. Voor</t>
  </si>
  <si>
    <t xml:space="preserve">Als je deze tool hebt gedownload kun je er meteen mee aan de slag in je </t>
  </si>
  <si>
    <t>Na het downloaden staat het bestand van deze tool doorgaans in je map</t>
  </si>
  <si>
    <t>Om de tool makkelijk terug te kunnen vinden, kun je de tool beter opslaan</t>
  </si>
  <si>
    <t>Je kunt de tool wel raadplegen op een telefoon of tablet.</t>
  </si>
  <si>
    <t xml:space="preserve">in een map in je Documentenmap of in je cloudservice. Doe dit met </t>
  </si>
  <si>
    <t>Opslaan als…</t>
  </si>
  <si>
    <t>Je kunt het werkblad afdrukken als PDF of - dubbelzijdig - op papier.</t>
  </si>
  <si>
    <t>Je kunt de tool ook als bijlage meesturen met een e-mail, maar houd er dan</t>
  </si>
  <si>
    <t>rekening mee dat de ontvanger er wijzigingen in kan aanbrengen.</t>
  </si>
  <si>
    <t>Vul op ambulante dagen alleen de arbeidsuren in.</t>
  </si>
  <si>
    <t>browser met het gratis Excel Online of Google Sheets.</t>
  </si>
  <si>
    <t>factor voor het voor- en nawerk in en of je salarisnummer groter dan 3 is.</t>
  </si>
  <si>
    <t>Klik in de rubrieken G t/m K op het rode driehoekje voor meer informatie</t>
  </si>
  <si>
    <r>
      <rPr>
        <b/>
        <sz val="8"/>
        <color theme="9" tint="-0.249977111117893"/>
        <rFont val="Aptos Narrow"/>
        <family val="2"/>
        <scheme val="minor"/>
      </rPr>
      <t>A</t>
    </r>
    <r>
      <rPr>
        <sz val="8"/>
        <color theme="6" tint="-0.249977111117893"/>
        <rFont val="Aptos Narrow"/>
        <family val="2"/>
        <scheme val="minor"/>
      </rPr>
      <t xml:space="preserve">  Vul hier je de les- en arbeidsuren in van je vaste werkdagen.</t>
    </r>
  </si>
  <si>
    <r>
      <rPr>
        <b/>
        <sz val="8"/>
        <color theme="9" tint="-0.249977111117893"/>
        <rFont val="Aptos Narrow"/>
        <family val="2"/>
        <scheme val="minor"/>
      </rPr>
      <t>B</t>
    </r>
    <r>
      <rPr>
        <sz val="8"/>
        <color theme="6" tint="-0.249977111117893"/>
        <rFont val="Aptos Narrow"/>
        <family val="2"/>
        <scheme val="minor"/>
      </rPr>
      <t xml:space="preserve">  Vul bij elke vakantie het aantal héle vakantieweken in.</t>
    </r>
  </si>
  <si>
    <r>
      <rPr>
        <b/>
        <sz val="8"/>
        <color theme="9" tint="-0.249977111117893"/>
        <rFont val="Aptos Narrow"/>
        <family val="2"/>
        <scheme val="minor"/>
      </rPr>
      <t>C</t>
    </r>
    <r>
      <rPr>
        <sz val="8"/>
        <color theme="6" tint="-0.249977111117893"/>
        <rFont val="Aptos Narrow"/>
        <family val="2"/>
        <scheme val="minor"/>
      </rPr>
      <t xml:space="preserve">  Vul hier van alle vrijgeroosterde dagen en dagdelen of uren, de les- en</t>
    </r>
  </si>
  <si>
    <r>
      <rPr>
        <b/>
        <sz val="8"/>
        <color theme="9" tint="-0.249977111117893"/>
        <rFont val="Aptos Narrow"/>
        <family val="2"/>
        <scheme val="minor"/>
      </rPr>
      <t>D</t>
    </r>
    <r>
      <rPr>
        <b/>
        <sz val="8"/>
        <color theme="6" tint="-0.249977111117893"/>
        <rFont val="Aptos Narrow"/>
        <family val="2"/>
        <scheme val="minor"/>
      </rPr>
      <t xml:space="preserve">  </t>
    </r>
    <r>
      <rPr>
        <sz val="8"/>
        <color theme="6" tint="-0.249977111117893"/>
        <rFont val="Aptos Narrow"/>
        <family val="2"/>
        <scheme val="minor"/>
      </rPr>
      <t>Vul bi</t>
    </r>
    <r>
      <rPr>
        <b/>
        <sz val="8"/>
        <color theme="6" tint="-0.249977111117893"/>
        <rFont val="Aptos Narrow"/>
        <family val="2"/>
        <scheme val="minor"/>
      </rPr>
      <t xml:space="preserve">j </t>
    </r>
    <r>
      <rPr>
        <sz val="8"/>
        <color theme="6" tint="-0.249977111117893"/>
        <rFont val="Aptos Narrow"/>
        <family val="2"/>
        <scheme val="minor"/>
      </rPr>
      <t>extra lesdagen die niet op je vaste werkdagen vallen de les- en</t>
    </r>
  </si>
  <si>
    <r>
      <t>Downloads. De bestandsnaam is "</t>
    </r>
    <r>
      <rPr>
        <sz val="8"/>
        <color theme="7" tint="-0.249977111117893"/>
        <rFont val="Aptos Narrow"/>
        <family val="2"/>
        <scheme val="minor"/>
      </rPr>
      <t>Mijn jaartaak 26-27 vs #.#.xlsx</t>
    </r>
    <r>
      <rPr>
        <sz val="8"/>
        <color theme="6" tint="-0.249977111117893"/>
        <rFont val="Aptos Narrow"/>
        <family val="2"/>
        <scheme val="minor"/>
      </rPr>
      <t>"</t>
    </r>
  </si>
  <si>
    <t>Met deze handige Excel-tool bereken je zelf heel eenvoudig je ingeroosterde</t>
  </si>
  <si>
    <t>je salarisnr.</t>
  </si>
  <si>
    <t>je werktijdfactor:</t>
  </si>
  <si>
    <t xml:space="preserve">Vul bovenaan je basisgegevens in, in de linkerkolom je weekrooster en de in- </t>
  </si>
  <si>
    <t>en uitgeroosterde les- en arbeidsuren, en in de rechterkolom de eventueel te</t>
  </si>
  <si>
    <r>
      <rPr>
        <b/>
        <sz val="8"/>
        <color theme="6" tint="-0.249977111117893"/>
        <rFont val="Aptos Narrow"/>
        <family val="2"/>
        <scheme val="minor"/>
      </rPr>
      <t xml:space="preserve">  </t>
    </r>
    <r>
      <rPr>
        <b/>
        <sz val="8"/>
        <color theme="5"/>
        <rFont val="Aptos Narrow"/>
        <family val="2"/>
        <scheme val="minor"/>
      </rPr>
      <t>1</t>
    </r>
    <r>
      <rPr>
        <sz val="8"/>
        <color theme="6" tint="-0.249977111117893"/>
        <rFont val="Aptos Narrow"/>
        <family val="2"/>
        <scheme val="minor"/>
      </rPr>
      <t xml:space="preserve">  je PDI-budget - al dan niet verminderd met een verlof of gespaarde uren;</t>
    </r>
  </si>
  <si>
    <r>
      <rPr>
        <b/>
        <sz val="8"/>
        <color theme="5"/>
        <rFont val="Aptos Narrow"/>
        <family val="2"/>
        <scheme val="minor"/>
      </rPr>
      <t xml:space="preserve">  2</t>
    </r>
    <r>
      <rPr>
        <sz val="8"/>
        <color theme="6" tint="-0.249977111117893"/>
        <rFont val="Aptos Narrow"/>
        <family val="2"/>
        <scheme val="minor"/>
      </rPr>
      <t xml:space="preserve"> je ingeroosterde lestaak zoals berekend in rubriek J;</t>
    </r>
  </si>
  <si>
    <r>
      <rPr>
        <b/>
        <sz val="8"/>
        <color theme="6" tint="-0.249977111117893"/>
        <rFont val="Aptos Narrow"/>
        <family val="2"/>
        <scheme val="minor"/>
      </rPr>
      <t xml:space="preserve">  </t>
    </r>
    <r>
      <rPr>
        <b/>
        <sz val="8"/>
        <color theme="5"/>
        <rFont val="Aptos Narrow"/>
        <family val="2"/>
        <scheme val="minor"/>
      </rPr>
      <t>3</t>
    </r>
    <r>
      <rPr>
        <sz val="8"/>
        <color theme="6" tint="-0.249977111117893"/>
        <rFont val="Aptos Narrow"/>
        <family val="2"/>
        <scheme val="minor"/>
      </rPr>
      <t xml:space="preserve">  het aantal uren voor het voor- en nawerk op basis van de opslagfactor</t>
    </r>
  </si>
  <si>
    <t xml:space="preserve">       en je ingeroosterde lesuren;</t>
  </si>
  <si>
    <r>
      <rPr>
        <b/>
        <sz val="8"/>
        <color theme="6" tint="-0.249977111117893"/>
        <rFont val="Aptos Narrow"/>
        <family val="2"/>
        <scheme val="minor"/>
      </rPr>
      <t xml:space="preserve">  </t>
    </r>
    <r>
      <rPr>
        <b/>
        <sz val="8"/>
        <color theme="5"/>
        <rFont val="Aptos Narrow"/>
        <family val="2"/>
        <scheme val="minor"/>
      </rPr>
      <t xml:space="preserve">4 </t>
    </r>
    <r>
      <rPr>
        <b/>
        <sz val="8"/>
        <color theme="6" tint="-0.249977111117893"/>
        <rFont val="Aptos Narrow"/>
        <family val="2"/>
        <scheme val="minor"/>
      </rPr>
      <t xml:space="preserve"> </t>
    </r>
    <r>
      <rPr>
        <sz val="8"/>
        <color theme="6" tint="-0.249977111117893"/>
        <rFont val="Aptos Narrow"/>
        <family val="2"/>
        <scheme val="minor"/>
      </rPr>
      <t>de uren die je nog over hebt voor de overige taken.</t>
    </r>
  </si>
  <si>
    <r>
      <t xml:space="preserve">In de rubrieken </t>
    </r>
    <r>
      <rPr>
        <b/>
        <sz val="8"/>
        <color theme="6"/>
        <rFont val="Aptos Narrow"/>
        <family val="2"/>
        <scheme val="minor"/>
      </rPr>
      <t>H</t>
    </r>
    <r>
      <rPr>
        <sz val="8"/>
        <color theme="6"/>
        <rFont val="Aptos Narrow"/>
        <family val="2"/>
        <scheme val="minor"/>
      </rPr>
      <t xml:space="preserve">, </t>
    </r>
    <r>
      <rPr>
        <b/>
        <sz val="8"/>
        <color theme="6"/>
        <rFont val="Aptos Narrow"/>
        <family val="2"/>
        <scheme val="minor"/>
      </rPr>
      <t>I</t>
    </r>
    <r>
      <rPr>
        <sz val="8"/>
        <color theme="6"/>
        <rFont val="Aptos Narrow"/>
        <family val="2"/>
        <scheme val="minor"/>
      </rPr>
      <t xml:space="preserve"> ,</t>
    </r>
    <r>
      <rPr>
        <b/>
        <sz val="8"/>
        <color theme="6"/>
        <rFont val="Aptos Narrow"/>
        <family val="2"/>
        <scheme val="minor"/>
      </rPr>
      <t xml:space="preserve">J </t>
    </r>
    <r>
      <rPr>
        <sz val="8"/>
        <color theme="6"/>
        <rFont val="Aptos Narrow"/>
        <family val="2"/>
        <scheme val="minor"/>
      </rPr>
      <t xml:space="preserve">en </t>
    </r>
    <r>
      <rPr>
        <b/>
        <sz val="8"/>
        <color theme="6"/>
        <rFont val="Aptos Narrow"/>
        <family val="2"/>
        <scheme val="minor"/>
      </rPr>
      <t>K</t>
    </r>
    <r>
      <rPr>
        <sz val="8"/>
        <color theme="6"/>
        <rFont val="Aptos Narrow"/>
        <family val="2"/>
        <scheme val="minor"/>
      </rPr>
      <t xml:space="preserve"> zie je in één oogopslag waar je aan toe bent en of</t>
    </r>
  </si>
  <si>
    <t>lesuren, werkdagen en de opbouw van je jaartaak.</t>
  </si>
  <si>
    <t>gebruiken. Het overzicht dat je  hebt ontvangen is dan net zo duidelijk als dit</t>
  </si>
  <si>
    <t xml:space="preserve">Gebruikt jouw school al WerkverdelingPO, dan hoef je deze tool niet meer te </t>
  </si>
  <si>
    <t>AANWIJZINGEN</t>
  </si>
  <si>
    <r>
      <rPr>
        <b/>
        <sz val="8"/>
        <color theme="7"/>
        <rFont val="Aptos Narrow"/>
        <family val="2"/>
        <scheme val="minor"/>
      </rPr>
      <t>A</t>
    </r>
    <r>
      <rPr>
        <sz val="8"/>
        <color theme="6" tint="-0.249977111117893"/>
        <rFont val="Aptos Narrow"/>
        <family val="2"/>
        <scheme val="minor"/>
      </rPr>
      <t xml:space="preserve">  Op veel scholen wordt het PDI-budget niet van te voren gevuld met</t>
    </r>
  </si>
  <si>
    <r>
      <rPr>
        <b/>
        <sz val="8"/>
        <color theme="7"/>
        <rFont val="Aptos Narrow"/>
        <family val="2"/>
        <scheme val="minor"/>
      </rPr>
      <t xml:space="preserve">B </t>
    </r>
    <r>
      <rPr>
        <sz val="8"/>
        <color theme="6" tint="-0.249977111117893"/>
        <rFont val="Aptos Narrow"/>
        <family val="2"/>
        <scheme val="minor"/>
      </rPr>
      <t xml:space="preserve"> In deze rubriek vul je de bij de werkverdeling toebedeelde taken en</t>
    </r>
  </si>
  <si>
    <r>
      <rPr>
        <b/>
        <sz val="8"/>
        <color theme="7"/>
        <rFont val="Aptos Narrow"/>
        <family val="2"/>
        <scheme val="minor"/>
      </rPr>
      <t>K</t>
    </r>
    <r>
      <rPr>
        <sz val="8"/>
        <color theme="6" tint="-0.249977111117893"/>
        <rFont val="Aptos Narrow"/>
        <family val="2"/>
        <scheme val="minor"/>
      </rPr>
      <t xml:space="preserve">  In rubriek K kun je invullen of je PDI-uren spaart voor een vastgelegd</t>
    </r>
  </si>
  <si>
    <r>
      <rPr>
        <b/>
        <sz val="8"/>
        <color theme="7"/>
        <rFont val="Aptos Narrow"/>
        <family val="2"/>
        <scheme val="minor"/>
      </rPr>
      <t>J</t>
    </r>
    <r>
      <rPr>
        <sz val="8"/>
        <color theme="7"/>
        <rFont val="Aptos Narrow"/>
        <family val="2"/>
        <scheme val="minor"/>
      </rPr>
      <t xml:space="preserve"> </t>
    </r>
    <r>
      <rPr>
        <sz val="8"/>
        <color theme="6" tint="-0.249977111117893"/>
        <rFont val="Aptos Narrow"/>
        <family val="2"/>
        <scheme val="minor"/>
      </rPr>
      <t xml:space="preserve"> In rubriek J zie de opbouw van je ingeroosterde jaartaak:</t>
    </r>
  </si>
  <si>
    <r>
      <rPr>
        <b/>
        <sz val="8"/>
        <color theme="7"/>
        <rFont val="Aptos Narrow"/>
        <family val="2"/>
        <scheme val="minor"/>
      </rPr>
      <t>I</t>
    </r>
    <r>
      <rPr>
        <sz val="8"/>
        <color theme="7"/>
        <rFont val="Aptos Narrow"/>
        <family val="2"/>
        <scheme val="minor"/>
      </rPr>
      <t xml:space="preserve"> </t>
    </r>
    <r>
      <rPr>
        <sz val="8"/>
        <color theme="6" tint="-0.249977111117893"/>
        <rFont val="Aptos Narrow"/>
        <family val="2"/>
        <scheme val="minor"/>
      </rPr>
      <t xml:space="preserve"> In rubriek I worden je ingeroosterde lesuren vergeleken met de maximale</t>
    </r>
  </si>
  <si>
    <r>
      <rPr>
        <b/>
        <sz val="8"/>
        <color theme="7"/>
        <rFont val="Aptos Narrow"/>
        <family val="2"/>
        <scheme val="minor"/>
      </rPr>
      <t>H</t>
    </r>
    <r>
      <rPr>
        <sz val="8"/>
        <color theme="6" tint="-0.249977111117893"/>
        <rFont val="Aptos Narrow"/>
        <family val="2"/>
        <scheme val="minor"/>
      </rPr>
      <t xml:space="preserve">  In rubriek H worden de arbeidsuren van je ingeroosterde werkdagen</t>
    </r>
  </si>
  <si>
    <r>
      <rPr>
        <b/>
        <sz val="8"/>
        <color theme="7"/>
        <rFont val="Aptos Narrow"/>
        <family val="2"/>
        <scheme val="minor"/>
      </rPr>
      <t>G</t>
    </r>
    <r>
      <rPr>
        <b/>
        <sz val="8"/>
        <color theme="6" tint="-0.249977111117893"/>
        <rFont val="Aptos Narrow"/>
        <family val="2"/>
        <scheme val="minor"/>
      </rPr>
      <t xml:space="preserve"> </t>
    </r>
    <r>
      <rPr>
        <sz val="8"/>
        <color theme="6" tint="-0.249977111117893"/>
        <rFont val="Aptos Narrow"/>
        <family val="2"/>
        <scheme val="minor"/>
      </rPr>
      <t xml:space="preserve"> In rubriek G kun je een verlofopname duurzame inzetbaarheid invullen.</t>
    </r>
  </si>
  <si>
    <t>je ontvangen jaartaakoverzicht klopt. Zijn er grote verschillen tussen deze</t>
  </si>
  <si>
    <t>berekening en die je ontvangen hebt, ga dan in gesprek met je leidinggevende</t>
  </si>
  <si>
    <t>en laat je uitleggen waarom er zo'n groot verschil is.</t>
  </si>
  <si>
    <t>overzicht en zal hetzelfde resultaat geven!*</t>
  </si>
  <si>
    <t>HET OPMERKINGENVAK</t>
  </si>
  <si>
    <t xml:space="preserve">  B   uitgeroosterde héle vakantieweken</t>
  </si>
  <si>
    <t>*Mits je het goed hebt ingevuld natuurlijk</t>
  </si>
  <si>
    <t>Je hebt in deze tool het beste overzicht met invullen op een pc of laptop.</t>
  </si>
  <si>
    <t>BEELD, OPSLAAN &amp; AFDRUKKEN</t>
  </si>
  <si>
    <t xml:space="preserve">sparen of op te nemen PDI-uren. Vul op de tweede pagina in rubriek A en B de </t>
  </si>
  <si>
    <t>uren in van de geplande PDI-activiteiten en taken en overige taken.</t>
  </si>
  <si>
    <t>Hier kun je opmerkingen plaatsen.</t>
  </si>
  <si>
    <t>behandeltaken, zoals een leerkracht of een onderwijsassistent.</t>
  </si>
  <si>
    <t>Alle door jou ingevulde gegevens zijn zwart gekleurd en cursief.</t>
  </si>
  <si>
    <r>
      <t xml:space="preserve">bruto arbeidsduur </t>
    </r>
    <r>
      <rPr>
        <sz val="7"/>
        <color theme="6" tint="-0.249977111117893"/>
        <rFont val="Aptos Narrow"/>
        <family val="2"/>
        <scheme val="minor"/>
      </rPr>
      <t>(wtf x 1659)</t>
    </r>
  </si>
  <si>
    <r>
      <t>ingeroosterd: (</t>
    </r>
    <r>
      <rPr>
        <b/>
        <sz val="9"/>
        <color theme="6" tint="-0.249977111117893"/>
        <rFont val="Aptos Narrow"/>
        <family val="2"/>
        <scheme val="minor"/>
      </rPr>
      <t xml:space="preserve">A </t>
    </r>
    <r>
      <rPr>
        <sz val="9"/>
        <color theme="6" tint="-0.249977111117893"/>
        <rFont val="Aptos Narrow"/>
        <family val="2"/>
        <scheme val="minor"/>
      </rPr>
      <t xml:space="preserve">+ </t>
    </r>
    <r>
      <rPr>
        <b/>
        <sz val="9"/>
        <color theme="6" tint="-0.249977111117893"/>
        <rFont val="Aptos Narrow"/>
        <family val="2"/>
        <scheme val="minor"/>
      </rPr>
      <t>D</t>
    </r>
    <r>
      <rPr>
        <sz val="9"/>
        <color theme="6" tint="-0.249977111117893"/>
        <rFont val="Aptos Narrow"/>
        <family val="2"/>
        <scheme val="minor"/>
      </rPr>
      <t>) - (</t>
    </r>
    <r>
      <rPr>
        <b/>
        <sz val="9"/>
        <color theme="6" tint="-0.249977111117893"/>
        <rFont val="Aptos Narrow"/>
        <family val="2"/>
        <scheme val="minor"/>
      </rPr>
      <t>B</t>
    </r>
    <r>
      <rPr>
        <sz val="9"/>
        <color theme="6" tint="-0.249977111117893"/>
        <rFont val="Aptos Narrow"/>
        <family val="2"/>
        <scheme val="minor"/>
      </rPr>
      <t xml:space="preserve"> + </t>
    </r>
    <r>
      <rPr>
        <b/>
        <sz val="9"/>
        <color theme="6" tint="-0.249977111117893"/>
        <rFont val="Aptos Narrow"/>
        <family val="2"/>
        <scheme val="minor"/>
      </rPr>
      <t>C</t>
    </r>
    <r>
      <rPr>
        <sz val="9"/>
        <color theme="6" tint="-0.249977111117893"/>
        <rFont val="Aptos Narrow"/>
        <family val="2"/>
        <scheme val="minor"/>
      </rPr>
      <t>)</t>
    </r>
  </si>
  <si>
    <t xml:space="preserve">   jaartaakberekening voor het OP en OOP met lesondersteunende en/of behandeltaken</t>
  </si>
  <si>
    <t xml:space="preserve">   OVERZICHT GEPLANDE ACTIVITEITEN PDI EN OVERIGE TAKEN/WERKZAAMHEDEN</t>
  </si>
  <si>
    <r>
      <t>ingeroosterd: (</t>
    </r>
    <r>
      <rPr>
        <b/>
        <sz val="9"/>
        <color theme="6" tint="-0.249977111117893"/>
        <rFont val="Aptos Narrow"/>
        <family val="2"/>
        <scheme val="minor"/>
      </rPr>
      <t>A</t>
    </r>
    <r>
      <rPr>
        <sz val="9"/>
        <color theme="6" tint="-0.249977111117893"/>
        <rFont val="Aptos Narrow"/>
        <family val="2"/>
        <scheme val="minor"/>
      </rPr>
      <t xml:space="preserve"> + </t>
    </r>
    <r>
      <rPr>
        <b/>
        <sz val="9"/>
        <color theme="6" tint="-0.249977111117893"/>
        <rFont val="Aptos Narrow"/>
        <family val="2"/>
        <scheme val="minor"/>
      </rPr>
      <t>D</t>
    </r>
    <r>
      <rPr>
        <sz val="9"/>
        <color theme="6" tint="-0.249977111117893"/>
        <rFont val="Aptos Narrow"/>
        <family val="2"/>
        <scheme val="minor"/>
      </rPr>
      <t>) - (</t>
    </r>
    <r>
      <rPr>
        <b/>
        <sz val="9"/>
        <color theme="6" tint="-0.249977111117893"/>
        <rFont val="Aptos Narrow"/>
        <family val="2"/>
        <scheme val="minor"/>
      </rPr>
      <t>B</t>
    </r>
    <r>
      <rPr>
        <sz val="9"/>
        <color theme="6" tint="-0.249977111117893"/>
        <rFont val="Aptos Narrow"/>
        <family val="2"/>
        <scheme val="minor"/>
      </rPr>
      <t xml:space="preserve"> + </t>
    </r>
    <r>
      <rPr>
        <b/>
        <sz val="9"/>
        <color theme="6" tint="-0.249977111117893"/>
        <rFont val="Aptos Narrow"/>
        <family val="2"/>
        <scheme val="minor"/>
      </rPr>
      <t>C</t>
    </r>
    <r>
      <rPr>
        <sz val="9"/>
        <color theme="6" tint="-0.249977111117893"/>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</si>
</sst>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h]:mm"/>
    <numFmt numFmtId="166" formatCode="[h]"/>
    <numFmt numFmtId="167" formatCode="0.0"/>
    <numFmt numFmtId="168" formatCode="ddd"/>
    <numFmt numFmtId="169" formatCode="dd/mm/yy;@"/>
    <numFmt numFmtId="170" formatCode="d/mm/yy;@"/>
    <numFmt numFmtId="171" formatCode="0_ ;[Red]\-0\ "/>
    <numFmt numFmtId="172" formatCode="0;[Red]0"/>
  </numFmts>
  <fonts count="108" x14ac:knownFonts="1">
    <font>
      <sz val="11"/>
      <color theme="1"/>
      <name val="Aptos Narrow"/>
      <family val="2"/>
      <scheme val="minor"/>
    </font>
    <font>
      <sz val="11"/>
      <color theme="1"/>
      <name val="Aptos Narrow"/>
      <family val="2"/>
      <scheme val="minor"/>
    </font>
    <font>
      <b/>
      <sz val="9"/>
      <color theme="3"/>
      <name val="Aptos Narrow"/>
      <family val="2"/>
      <scheme val="minor"/>
    </font>
    <font>
      <sz val="9"/>
      <color theme="4"/>
      <name val="Aptos Narrow"/>
      <family val="2"/>
      <scheme val="minor"/>
    </font>
    <font>
      <sz val="9"/>
      <color theme="3"/>
      <name val="Aptos Narrow"/>
      <family val="2"/>
      <scheme val="minor"/>
    </font>
    <font>
      <b/>
      <sz val="9"/>
      <name val="Aptos Narrow"/>
      <family val="2"/>
      <scheme val="minor"/>
    </font>
    <font>
      <sz val="9"/>
      <color theme="3" tint="-0.499984740745262"/>
      <name val="Aptos Narrow"/>
      <family val="2"/>
      <scheme val="minor"/>
    </font>
    <font>
      <b/>
      <sz val="9"/>
      <color theme="6" tint="-0.249977111117893"/>
      <name val="Aptos Narrow"/>
      <family val="2"/>
      <scheme val="minor"/>
    </font>
    <font>
      <sz val="9"/>
      <color theme="0"/>
      <name val="Aptos Narrow"/>
      <family val="2"/>
      <scheme val="minor"/>
    </font>
    <font>
      <i/>
      <sz val="9"/>
      <color theme="0"/>
      <name val="Aptos Narrow"/>
      <family val="2"/>
      <scheme val="minor"/>
    </font>
    <font>
      <b/>
      <sz val="9"/>
      <color theme="4"/>
      <name val="Aptos Narrow"/>
      <family val="2"/>
      <scheme val="minor"/>
    </font>
    <font>
      <b/>
      <sz val="8"/>
      <name val="Aptos Narrow"/>
      <family val="2"/>
      <scheme val="minor"/>
    </font>
    <font>
      <sz val="9"/>
      <name val="Aptos Narrow"/>
      <family val="2"/>
      <scheme val="minor"/>
    </font>
    <font>
      <sz val="11"/>
      <name val="Aptos Narrow"/>
      <family val="2"/>
      <scheme val="minor"/>
    </font>
    <font>
      <b/>
      <sz val="11"/>
      <name val="Aptos Narrow"/>
      <family val="2"/>
      <scheme val="minor"/>
    </font>
    <font>
      <b/>
      <sz val="11"/>
      <color theme="4"/>
      <name val="Aptos Narrow"/>
      <family val="2"/>
      <scheme val="minor"/>
    </font>
    <font>
      <b/>
      <sz val="10"/>
      <color theme="4"/>
      <name val="Aptos Narrow"/>
      <family val="2"/>
      <scheme val="minor"/>
    </font>
    <font>
      <sz val="8"/>
      <color theme="4"/>
      <name val="Aptos Narrow"/>
      <family val="2"/>
      <scheme val="minor"/>
    </font>
    <font>
      <i/>
      <sz val="7"/>
      <name val="Aptos Narrow"/>
      <family val="2"/>
      <scheme val="minor"/>
    </font>
    <font>
      <sz val="9"/>
      <color theme="6" tint="-0.249977111117893"/>
      <name val="Aptos Narrow"/>
      <family val="2"/>
      <scheme val="minor"/>
    </font>
    <font>
      <sz val="9"/>
      <color theme="4" tint="0.59999389629810485"/>
      <name val="Aptos Narrow"/>
      <family val="2"/>
      <scheme val="minor"/>
    </font>
    <font>
      <sz val="9"/>
      <color theme="1"/>
      <name val="Aptos Narrow"/>
      <family val="2"/>
      <scheme val="minor"/>
    </font>
    <font>
      <u/>
      <sz val="11"/>
      <color theme="10"/>
      <name val="Aptos Narrow"/>
      <family val="2"/>
      <scheme val="minor"/>
    </font>
    <font>
      <u/>
      <sz val="8"/>
      <name val="Aptos Narrow"/>
      <family val="2"/>
      <scheme val="minor"/>
    </font>
    <font>
      <i/>
      <sz val="8"/>
      <color theme="6" tint="-0.249977111117893"/>
      <name val="Aptos Narrow"/>
      <family val="2"/>
      <scheme val="minor"/>
    </font>
    <font>
      <b/>
      <i/>
      <sz val="8"/>
      <color theme="6" tint="-0.249977111117893"/>
      <name val="Aptos Narrow"/>
      <family val="2"/>
      <scheme val="minor"/>
    </font>
    <font>
      <b/>
      <sz val="7"/>
      <name val="Aptos Narrow"/>
      <family val="2"/>
      <scheme val="minor"/>
    </font>
    <font>
      <b/>
      <sz val="9"/>
      <color theme="3" tint="-0.499984740745262"/>
      <name val="Aptos Narrow"/>
      <family val="2"/>
      <scheme val="minor"/>
    </font>
    <font>
      <sz val="8"/>
      <color theme="6" tint="-0.249977111117893"/>
      <name val="Aptos Narrow"/>
      <family val="2"/>
      <scheme val="minor"/>
    </font>
    <font>
      <b/>
      <i/>
      <sz val="9"/>
      <color theme="6" tint="-0.249977111117893"/>
      <name val="Aptos Narrow"/>
      <family val="2"/>
      <scheme val="minor"/>
    </font>
    <font>
      <i/>
      <sz val="11"/>
      <color theme="6" tint="-0.249977111117893"/>
      <name val="Aptos Narrow"/>
      <family val="2"/>
      <scheme val="minor"/>
    </font>
    <font>
      <b/>
      <i/>
      <sz val="9"/>
      <name val="Aptos Narrow"/>
      <family val="2"/>
      <scheme val="minor"/>
    </font>
    <font>
      <b/>
      <sz val="6"/>
      <name val="Aptos Narrow"/>
      <family val="2"/>
      <scheme val="minor"/>
    </font>
    <font>
      <b/>
      <i/>
      <sz val="6"/>
      <name val="Aptos Narrow"/>
      <family val="2"/>
      <scheme val="minor"/>
    </font>
    <font>
      <sz val="8"/>
      <name val="Aptos Narrow"/>
      <family val="2"/>
      <scheme val="minor"/>
    </font>
    <font>
      <sz val="1"/>
      <color theme="0"/>
      <name val="Aptos Narrow"/>
      <family val="2"/>
      <scheme val="minor"/>
    </font>
    <font>
      <sz val="7"/>
      <color theme="3" tint="-0.499984740745262"/>
      <name val="Aptos Narrow"/>
      <family val="2"/>
      <scheme val="minor"/>
    </font>
    <font>
      <sz val="9"/>
      <color theme="0" tint="-4.9989318521683403E-2"/>
      <name val="Aptos Narrow"/>
      <family val="2"/>
      <scheme val="minor"/>
    </font>
    <font>
      <sz val="9"/>
      <color rgb="FFFF0000"/>
      <name val="Aptos Narrow"/>
      <family val="2"/>
      <scheme val="minor"/>
    </font>
    <font>
      <sz val="11"/>
      <color theme="3" tint="-0.499984740745262"/>
      <name val="Aptos Narrow"/>
      <family val="2"/>
      <scheme val="minor"/>
    </font>
    <font>
      <b/>
      <sz val="8"/>
      <color theme="6" tint="-0.249977111117893"/>
      <name val="Aptos Narrow"/>
      <family val="2"/>
      <scheme val="minor"/>
    </font>
    <font>
      <i/>
      <sz val="8"/>
      <name val="Aptos Narrow"/>
      <family val="2"/>
      <scheme val="minor"/>
    </font>
    <font>
      <i/>
      <sz val="9"/>
      <color theme="6" tint="-0.249977111117893"/>
      <name val="Aptos Narrow"/>
      <family val="2"/>
      <scheme val="minor"/>
    </font>
    <font>
      <i/>
      <sz val="11"/>
      <color theme="0"/>
      <name val="Aptos Narrow"/>
      <family val="2"/>
      <scheme val="minor"/>
    </font>
    <font>
      <sz val="7"/>
      <name val="Aptos Narrow"/>
      <family val="2"/>
      <scheme val="minor"/>
    </font>
    <font>
      <sz val="3"/>
      <name val="Aptos Narrow"/>
      <family val="2"/>
      <scheme val="minor"/>
    </font>
    <font>
      <sz val="8"/>
      <color theme="1"/>
      <name val="Aptos Narrow"/>
      <family val="2"/>
      <scheme val="minor"/>
    </font>
    <font>
      <sz val="11"/>
      <color theme="4"/>
      <name val="Aptos Narrow"/>
      <family val="2"/>
      <scheme val="minor"/>
    </font>
    <font>
      <b/>
      <sz val="11"/>
      <color theme="6" tint="0.79998168889431442"/>
      <name val="Aptos Narrow"/>
      <family val="2"/>
      <scheme val="minor"/>
    </font>
    <font>
      <i/>
      <sz val="9"/>
      <name val="Aptos Narrow"/>
      <family val="2"/>
      <scheme val="minor"/>
    </font>
    <font>
      <b/>
      <i/>
      <sz val="7"/>
      <name val="Aptos Narrow"/>
      <family val="2"/>
      <scheme val="minor"/>
    </font>
    <font>
      <b/>
      <sz val="8"/>
      <color theme="4"/>
      <name val="Aptos Narrow"/>
      <family val="2"/>
      <scheme val="minor"/>
    </font>
    <font>
      <sz val="7"/>
      <color rgb="FF3C8A94"/>
      <name val="Aptos Narrow"/>
      <family val="2"/>
      <scheme val="minor"/>
    </font>
    <font>
      <sz val="8"/>
      <color theme="3"/>
      <name val="Aptos Narrow"/>
      <family val="2"/>
      <scheme val="minor"/>
    </font>
    <font>
      <sz val="7"/>
      <color theme="6" tint="-0.499984740745262"/>
      <name val="Aptos Narrow"/>
      <family val="2"/>
      <scheme val="minor"/>
    </font>
    <font>
      <sz val="9"/>
      <color theme="6" tint="-0.499984740745262"/>
      <name val="Aptos Narrow"/>
      <family val="2"/>
      <scheme val="minor"/>
    </font>
    <font>
      <i/>
      <sz val="8"/>
      <color theme="6" tint="-0.499984740745262"/>
      <name val="Aptos Narrow"/>
      <family val="2"/>
      <scheme val="minor"/>
    </font>
    <font>
      <sz val="9"/>
      <color theme="6"/>
      <name val="Aptos Narrow"/>
      <family val="2"/>
      <scheme val="minor"/>
    </font>
    <font>
      <sz val="9"/>
      <color rgb="FF3C8A94"/>
      <name val="Aptos Narrow"/>
      <family val="2"/>
      <scheme val="minor"/>
    </font>
    <font>
      <b/>
      <sz val="5"/>
      <name val="Aptos Narrow"/>
      <family val="2"/>
      <scheme val="minor"/>
    </font>
    <font>
      <b/>
      <i/>
      <sz val="9"/>
      <color theme="4"/>
      <name val="Aptos Narrow"/>
      <family val="2"/>
      <scheme val="minor"/>
    </font>
    <font>
      <sz val="6"/>
      <color rgb="FFF7F7F7"/>
      <name val="Aptos Narrow"/>
      <family val="2"/>
      <scheme val="minor"/>
    </font>
    <font>
      <i/>
      <sz val="9"/>
      <color theme="4"/>
      <name val="Aptos Narrow"/>
      <family val="2"/>
      <scheme val="minor"/>
    </font>
    <font>
      <sz val="1"/>
      <name val="Aptos Narrow"/>
      <family val="2"/>
      <scheme val="minor"/>
    </font>
    <font>
      <i/>
      <sz val="11"/>
      <color theme="1"/>
      <name val="Aptos Narrow"/>
      <family val="2"/>
      <scheme val="minor"/>
    </font>
    <font>
      <sz val="6"/>
      <color rgb="FFFAF6F1"/>
      <name val="Aptos Narrow"/>
      <family val="2"/>
      <scheme val="minor"/>
    </font>
    <font>
      <b/>
      <sz val="7"/>
      <color theme="0"/>
      <name val="Aptos Narrow"/>
      <family val="2"/>
      <scheme val="minor"/>
    </font>
    <font>
      <i/>
      <sz val="1"/>
      <name val="Aptos Narrow"/>
      <family val="2"/>
      <scheme val="minor"/>
    </font>
    <font>
      <b/>
      <i/>
      <sz val="8"/>
      <name val="Aptos Narrow"/>
      <family val="2"/>
      <scheme val="minor"/>
    </font>
    <font>
      <i/>
      <sz val="7"/>
      <color theme="3" tint="-0.499984740745262"/>
      <name val="Aptos Narrow"/>
      <family val="2"/>
      <scheme val="minor"/>
    </font>
    <font>
      <sz val="6"/>
      <name val="Aptos Narrow"/>
      <family val="2"/>
      <scheme val="minor"/>
    </font>
    <font>
      <sz val="9"/>
      <color rgb="FFFDEADB"/>
      <name val="Aptos Narrow"/>
      <family val="2"/>
      <scheme val="minor"/>
    </font>
    <font>
      <sz val="9"/>
      <color rgb="FF101010"/>
      <name val="Aptos Narrow"/>
      <family val="2"/>
      <scheme val="minor"/>
    </font>
    <font>
      <i/>
      <sz val="11"/>
      <name val="Aptos Narrow"/>
      <family val="2"/>
      <scheme val="minor"/>
    </font>
    <font>
      <sz val="7"/>
      <color theme="8" tint="-0.499984740745262"/>
      <name val="Aptos Narrow"/>
      <family val="2"/>
      <scheme val="minor"/>
    </font>
    <font>
      <b/>
      <sz val="10"/>
      <name val="Aptos Narrow"/>
      <family val="2"/>
      <scheme val="minor"/>
    </font>
    <font>
      <sz val="8"/>
      <color indexed="8"/>
      <name val="Tahoma"/>
      <family val="2"/>
    </font>
    <font>
      <b/>
      <sz val="8"/>
      <color indexed="8"/>
      <name val="Tahoma"/>
      <family val="2"/>
    </font>
    <font>
      <b/>
      <sz val="9"/>
      <color rgb="FF00B050"/>
      <name val="Aptos Narrow"/>
      <family val="2"/>
      <scheme val="minor"/>
    </font>
    <font>
      <b/>
      <sz val="8"/>
      <color indexed="81"/>
      <name val="Tahoma"/>
      <family val="2"/>
    </font>
    <font>
      <b/>
      <sz val="8"/>
      <color indexed="60"/>
      <name val="Tahoma"/>
      <family val="2"/>
    </font>
    <font>
      <sz val="8"/>
      <color indexed="81"/>
      <name val="Tahoma"/>
      <family val="2"/>
    </font>
    <font>
      <b/>
      <sz val="8"/>
      <color rgb="FF00B050"/>
      <name val="Aptos Narrow"/>
      <family val="2"/>
      <scheme val="minor"/>
    </font>
    <font>
      <b/>
      <sz val="11"/>
      <color theme="6" tint="-0.249977111117893"/>
      <name val="Aptos Narrow"/>
      <family val="2"/>
      <scheme val="minor"/>
    </font>
    <font>
      <i/>
      <sz val="7"/>
      <color rgb="FFFF0000"/>
      <name val="Aptos Narrow"/>
      <family val="2"/>
      <scheme val="minor"/>
    </font>
    <font>
      <i/>
      <sz val="1"/>
      <color theme="0"/>
      <name val="Aptos Narrow"/>
      <family val="2"/>
      <scheme val="minor"/>
    </font>
    <font>
      <b/>
      <i/>
      <sz val="9"/>
      <color theme="0"/>
      <name val="Aptos Narrow"/>
      <family val="2"/>
      <scheme val="minor"/>
    </font>
    <font>
      <b/>
      <i/>
      <sz val="11"/>
      <color theme="0"/>
      <name val="Aptos Narrow"/>
      <family val="2"/>
      <scheme val="minor"/>
    </font>
    <font>
      <b/>
      <sz val="8"/>
      <color rgb="FFFF0000"/>
      <name val="Aptos Narrow"/>
      <family val="2"/>
      <scheme val="minor"/>
    </font>
    <font>
      <b/>
      <sz val="10"/>
      <color theme="6" tint="-0.249977111117893"/>
      <name val="Aptos Narrow"/>
      <family val="2"/>
      <scheme val="minor"/>
    </font>
    <font>
      <b/>
      <sz val="8"/>
      <color theme="5"/>
      <name val="Aptos Narrow"/>
      <family val="2"/>
      <scheme val="minor"/>
    </font>
    <font>
      <b/>
      <sz val="8"/>
      <color theme="7"/>
      <name val="Aptos Narrow"/>
      <family val="2"/>
      <scheme val="minor"/>
    </font>
    <font>
      <b/>
      <sz val="8"/>
      <color theme="9" tint="-0.249977111117893"/>
      <name val="Aptos Narrow"/>
      <family val="2"/>
      <scheme val="minor"/>
    </font>
    <font>
      <b/>
      <sz val="8"/>
      <color theme="6"/>
      <name val="Aptos Narrow"/>
      <family val="2"/>
      <scheme val="minor"/>
    </font>
    <font>
      <b/>
      <sz val="10"/>
      <color theme="6"/>
      <name val="Aptos Narrow"/>
      <family val="2"/>
      <scheme val="minor"/>
    </font>
    <font>
      <sz val="8"/>
      <color theme="7" tint="-0.249977111117893"/>
      <name val="Aptos Narrow"/>
      <family val="2"/>
      <scheme val="minor"/>
    </font>
    <font>
      <sz val="8"/>
      <color theme="6"/>
      <name val="Aptos Narrow"/>
      <family val="2"/>
      <scheme val="minor"/>
    </font>
    <font>
      <i/>
      <sz val="8"/>
      <color theme="7"/>
      <name val="Aptos Narrow"/>
      <family val="2"/>
      <scheme val="minor"/>
    </font>
    <font>
      <sz val="8"/>
      <color theme="7"/>
      <name val="Aptos Narrow"/>
      <family val="2"/>
      <scheme val="minor"/>
    </font>
    <font>
      <i/>
      <sz val="7"/>
      <color theme="6"/>
      <name val="Aptos Narrow"/>
      <family val="2"/>
      <scheme val="minor"/>
    </font>
    <font>
      <sz val="1"/>
      <color theme="6" tint="-0.499984740745262"/>
      <name val="Aptos Narrow"/>
      <family val="2"/>
      <scheme val="minor"/>
    </font>
    <font>
      <sz val="8"/>
      <color theme="6" tint="-0.499984740745262"/>
      <name val="Aptos Narrow"/>
      <family val="2"/>
      <scheme val="minor"/>
    </font>
    <font>
      <b/>
      <sz val="7"/>
      <color theme="6" tint="-0.249977111117893"/>
      <name val="Aptos Narrow"/>
      <family val="2"/>
      <scheme val="minor"/>
    </font>
    <font>
      <sz val="1"/>
      <color theme="6" tint="-0.249977111117893"/>
      <name val="Aptos Narrow"/>
      <family val="2"/>
      <scheme val="minor"/>
    </font>
    <font>
      <b/>
      <sz val="6"/>
      <color theme="6" tint="-0.249977111117893"/>
      <name val="Aptos Narrow"/>
      <family val="2"/>
      <scheme val="minor"/>
    </font>
    <font>
      <sz val="7"/>
      <color theme="6" tint="-0.249977111117893"/>
      <name val="Aptos Narrow"/>
      <family val="2"/>
      <scheme val="minor"/>
    </font>
    <font>
      <i/>
      <sz val="7"/>
      <color theme="6" tint="-0.249977111117893"/>
      <name val="Aptos Narrow"/>
      <family val="2"/>
      <scheme val="minor"/>
    </font>
    <font>
      <b/>
      <i/>
      <sz val="7"/>
      <color theme="6" tint="-0.249977111117893"/>
      <name val="Aptos Narrow"/>
      <family val="2"/>
      <scheme val="minor"/>
    </font>
  </fonts>
  <fills count="17">
    <fill>
      <patternFill patternType="none"/>
    </fill>
    <fill>
      <patternFill patternType="gray125"/>
    </fill>
    <fill>
      <patternFill patternType="solid">
        <fgColor rgb="FFF7F7F7"/>
        <bgColor indexed="64"/>
      </patternFill>
    </fill>
    <fill>
      <patternFill patternType="solid">
        <fgColor rgb="FFE7EEF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000"/>
        <bgColor theme="0"/>
      </patternFill>
    </fill>
    <fill>
      <patternFill patternType="solid">
        <fgColor theme="5" tint="0.39997558519241921"/>
        <bgColor theme="0"/>
      </patternFill>
    </fill>
    <fill>
      <patternFill patternType="solid">
        <fgColor theme="5" tint="0.79998168889431442"/>
        <bgColor theme="0"/>
      </patternFill>
    </fill>
    <fill>
      <patternFill patternType="solid">
        <fgColor rgb="FFC00000"/>
        <bgColor theme="0"/>
      </patternFill>
    </fill>
    <fill>
      <patternFill patternType="solid">
        <fgColor rgb="FFF7F7F7"/>
        <bgColor rgb="FF000000"/>
      </patternFill>
    </fill>
    <fill>
      <patternFill patternType="solid">
        <fgColor theme="9" tint="0.79998168889431442"/>
        <bgColor indexed="64"/>
      </patternFill>
    </fill>
    <fill>
      <patternFill patternType="solid">
        <fgColor theme="7" tint="0.79998168889431442"/>
        <bgColor theme="3" tint="0.59996337778862885"/>
      </patternFill>
    </fill>
    <fill>
      <patternFill patternType="solid">
        <fgColor theme="5" tint="0.79998168889431442"/>
        <bgColor theme="3" tint="0.59996337778862885"/>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19">
    <border>
      <left/>
      <right/>
      <top/>
      <bottom/>
      <diagonal/>
    </border>
    <border>
      <left/>
      <right/>
      <top/>
      <bottom style="thin">
        <color theme="0"/>
      </bottom>
      <diagonal/>
    </border>
    <border>
      <left/>
      <right/>
      <top style="thin">
        <color theme="0"/>
      </top>
      <bottom style="thin">
        <color theme="0"/>
      </bottom>
      <diagonal/>
    </border>
    <border>
      <left/>
      <right/>
      <top/>
      <bottom style="thin">
        <color indexed="64"/>
      </bottom>
      <diagonal/>
    </border>
    <border>
      <left style="thick">
        <color theme="0"/>
      </left>
      <right/>
      <top/>
      <bottom/>
      <diagonal/>
    </border>
    <border>
      <left style="medium">
        <color theme="0"/>
      </left>
      <right style="medium">
        <color theme="0"/>
      </right>
      <top style="medium">
        <color theme="0"/>
      </top>
      <bottom style="medium">
        <color theme="0"/>
      </bottom>
      <diagonal/>
    </border>
    <border diagonalUp="1">
      <left/>
      <right/>
      <top/>
      <bottom/>
      <diagonal style="thin">
        <color auto="1"/>
      </diagonal>
    </border>
    <border>
      <left/>
      <right/>
      <top/>
      <bottom style="medium">
        <color theme="6" tint="0.79998168889431442"/>
      </bottom>
      <diagonal/>
    </border>
    <border>
      <left/>
      <right style="medium">
        <color theme="6" tint="0.79998168889431442"/>
      </right>
      <top/>
      <bottom style="medium">
        <color theme="6" tint="0.79998168889431442"/>
      </bottom>
      <diagonal/>
    </border>
    <border>
      <left/>
      <right style="medium">
        <color theme="6" tint="0.79998168889431442"/>
      </right>
      <top/>
      <bottom style="medium">
        <color theme="0"/>
      </bottom>
      <diagonal/>
    </border>
    <border>
      <left/>
      <right style="medium">
        <color theme="6" tint="0.79998168889431442"/>
      </right>
      <top style="medium">
        <color theme="0"/>
      </top>
      <bottom style="medium">
        <color theme="0"/>
      </bottom>
      <diagonal/>
    </border>
    <border>
      <left/>
      <right/>
      <top style="medium">
        <color theme="6" tint="0.79998168889431442"/>
      </top>
      <bottom/>
      <diagonal/>
    </border>
    <border>
      <left style="thin">
        <color rgb="FF00B0F0"/>
      </left>
      <right style="thin">
        <color rgb="FF00B0F0"/>
      </right>
      <top style="thin">
        <color rgb="FF00B0F0"/>
      </top>
      <bottom style="thin">
        <color rgb="FF00B0F0"/>
      </bottom>
      <diagonal/>
    </border>
    <border>
      <left/>
      <right/>
      <top style="medium">
        <color theme="0"/>
      </top>
      <bottom style="medium">
        <color theme="0"/>
      </bottom>
      <diagonal/>
    </border>
    <border>
      <left/>
      <right/>
      <top/>
      <bottom style="medium">
        <color theme="0"/>
      </bottom>
      <diagonal/>
    </border>
    <border>
      <left style="thin">
        <color rgb="FF00B0F0"/>
      </left>
      <right style="thin">
        <color rgb="FF00B0F0"/>
      </right>
      <top style="thin">
        <color rgb="FF00B0F0"/>
      </top>
      <bottom style="thin">
        <color indexed="64"/>
      </bottom>
      <diagonal/>
    </border>
    <border>
      <left style="thick">
        <color theme="0"/>
      </left>
      <right style="thick">
        <color theme="0"/>
      </right>
      <top/>
      <bottom/>
      <diagonal/>
    </border>
    <border>
      <left/>
      <right/>
      <top style="medium">
        <color rgb="FF00B0F0"/>
      </top>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365">
    <xf numFmtId="0" fontId="0" fillId="0" borderId="0" xfId="0"/>
    <xf numFmtId="0" fontId="2" fillId="2" borderId="0" xfId="0" applyFont="1" applyFill="1" applyAlignment="1" applyProtection="1">
      <alignment horizontal="center" vertical="center"/>
      <protection hidden="1"/>
    </xf>
    <xf numFmtId="1" fontId="3" fillId="2" borderId="0" xfId="0" applyNumberFormat="1" applyFont="1" applyFill="1" applyAlignment="1" applyProtection="1">
      <alignment vertical="center"/>
      <protection hidden="1"/>
    </xf>
    <xf numFmtId="0" fontId="3"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vertical="center"/>
      <protection hidden="1"/>
    </xf>
    <xf numFmtId="49" fontId="4" fillId="2" borderId="0" xfId="0" applyNumberFormat="1" applyFont="1" applyFill="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6" fillId="2" borderId="0" xfId="0" applyFont="1" applyFill="1" applyAlignment="1" applyProtection="1">
      <alignment vertical="center"/>
      <protection hidden="1"/>
    </xf>
    <xf numFmtId="0" fontId="8" fillId="2" borderId="0" xfId="0" applyFont="1" applyFill="1" applyAlignment="1" applyProtection="1">
      <alignment horizontal="left" vertical="center"/>
      <protection hidden="1"/>
    </xf>
    <xf numFmtId="0" fontId="12" fillId="0" borderId="0" xfId="0" applyFont="1" applyAlignment="1" applyProtection="1">
      <alignment horizontal="right" vertical="center"/>
      <protection hidden="1"/>
    </xf>
    <xf numFmtId="0" fontId="5" fillId="0" borderId="0" xfId="0" applyFont="1" applyAlignment="1" applyProtection="1">
      <alignment horizontal="left" vertical="center"/>
      <protection hidden="1"/>
    </xf>
    <xf numFmtId="1" fontId="6" fillId="2" borderId="0" xfId="0" applyNumberFormat="1" applyFont="1" applyFill="1" applyAlignment="1" applyProtection="1">
      <alignment horizontal="center" vertical="center"/>
      <protection hidden="1"/>
    </xf>
    <xf numFmtId="0" fontId="7" fillId="0" borderId="0" xfId="0" applyFont="1" applyAlignment="1" applyProtection="1">
      <alignment horizontal="center" vertical="center"/>
      <protection hidden="1"/>
    </xf>
    <xf numFmtId="0" fontId="0" fillId="2" borderId="0" xfId="0" applyFill="1" applyAlignment="1" applyProtection="1">
      <alignment vertical="center" wrapText="1"/>
      <protection hidden="1"/>
    </xf>
    <xf numFmtId="0" fontId="15" fillId="2" borderId="0" xfId="0" applyFont="1" applyFill="1" applyAlignment="1" applyProtection="1">
      <alignment vertical="center"/>
      <protection hidden="1"/>
    </xf>
    <xf numFmtId="0" fontId="12" fillId="0" borderId="0" xfId="0" applyFont="1" applyAlignment="1" applyProtection="1">
      <alignment vertical="center"/>
      <protection hidden="1"/>
    </xf>
    <xf numFmtId="1" fontId="5" fillId="0" borderId="0" xfId="0" applyNumberFormat="1" applyFont="1" applyAlignment="1" applyProtection="1">
      <alignment horizontal="right" vertical="center"/>
      <protection hidden="1"/>
    </xf>
    <xf numFmtId="0" fontId="12" fillId="0" borderId="0" xfId="0" applyFont="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9" fillId="0" borderId="0" xfId="0" applyFont="1" applyAlignment="1" applyProtection="1">
      <alignment horizontal="center" vertical="center"/>
      <protection hidden="1"/>
    </xf>
    <xf numFmtId="0" fontId="0" fillId="2" borderId="0" xfId="0" applyFill="1" applyAlignment="1" applyProtection="1">
      <alignment vertical="center"/>
      <protection hidden="1"/>
    </xf>
    <xf numFmtId="164" fontId="5" fillId="0" borderId="0" xfId="0" applyNumberFormat="1" applyFont="1" applyAlignment="1" applyProtection="1">
      <alignment horizontal="left" vertical="center"/>
      <protection hidden="1"/>
    </xf>
    <xf numFmtId="166" fontId="6" fillId="2" borderId="0" xfId="0" applyNumberFormat="1" applyFont="1" applyFill="1" applyAlignment="1" applyProtection="1">
      <alignment horizontal="center" vertical="center"/>
      <protection hidden="1"/>
    </xf>
    <xf numFmtId="0" fontId="26" fillId="0" borderId="0" xfId="0" applyFont="1" applyAlignment="1" applyProtection="1">
      <alignment horizontal="center" vertical="center"/>
      <protection hidden="1"/>
    </xf>
    <xf numFmtId="0" fontId="28" fillId="0" borderId="0" xfId="0" applyFont="1" applyAlignment="1" applyProtection="1">
      <alignment horizontal="left" vertical="center" indent="1"/>
      <protection hidden="1"/>
    </xf>
    <xf numFmtId="0" fontId="29" fillId="2" borderId="0" xfId="0" applyFont="1"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34" fillId="3" borderId="0" xfId="0" applyFont="1" applyFill="1" applyAlignment="1" applyProtection="1">
      <alignment horizontal="center" vertical="center"/>
      <protection hidden="1"/>
    </xf>
    <xf numFmtId="0" fontId="12" fillId="3" borderId="0" xfId="0" applyFont="1" applyFill="1" applyAlignment="1" applyProtection="1">
      <alignment vertical="center"/>
      <protection hidden="1"/>
    </xf>
    <xf numFmtId="0" fontId="19" fillId="2" borderId="0" xfId="0" applyFont="1" applyFill="1" applyAlignment="1" applyProtection="1">
      <alignment horizontal="right" vertical="center"/>
      <protection hidden="1"/>
    </xf>
    <xf numFmtId="0" fontId="3" fillId="2" borderId="0" xfId="0" applyFont="1" applyFill="1" applyAlignment="1" applyProtection="1">
      <alignment horizontal="right" vertical="center"/>
      <protection hidden="1"/>
    </xf>
    <xf numFmtId="1" fontId="12" fillId="0" borderId="0" xfId="0" applyNumberFormat="1" applyFont="1" applyAlignment="1" applyProtection="1">
      <alignment horizontal="center" vertical="center"/>
      <protection hidden="1"/>
    </xf>
    <xf numFmtId="1" fontId="12" fillId="0" borderId="3" xfId="0" applyNumberFormat="1" applyFont="1" applyBorder="1" applyAlignment="1" applyProtection="1">
      <alignment horizontal="right" vertical="center"/>
      <protection hidden="1"/>
    </xf>
    <xf numFmtId="1" fontId="5" fillId="0" borderId="3" xfId="0" applyNumberFormat="1" applyFont="1" applyBorder="1" applyAlignment="1" applyProtection="1">
      <alignment horizontal="right" vertical="center"/>
      <protection hidden="1"/>
    </xf>
    <xf numFmtId="0" fontId="0" fillId="2" borderId="0" xfId="0" applyFill="1" applyAlignment="1" applyProtection="1">
      <alignment horizontal="center" vertical="center"/>
      <protection hidden="1"/>
    </xf>
    <xf numFmtId="0" fontId="47" fillId="2" borderId="0" xfId="0" applyFont="1" applyFill="1" applyAlignment="1" applyProtection="1">
      <alignment horizontal="left" vertical="top"/>
      <protection hidden="1"/>
    </xf>
    <xf numFmtId="0" fontId="0" fillId="2" borderId="0" xfId="0" applyFill="1" applyAlignment="1" applyProtection="1">
      <alignment horizontal="left" vertical="top"/>
      <protection hidden="1"/>
    </xf>
    <xf numFmtId="165" fontId="3" fillId="2" borderId="0" xfId="0" applyNumberFormat="1" applyFont="1" applyFill="1" applyAlignment="1" applyProtection="1">
      <alignment horizontal="center" vertical="center"/>
      <protection hidden="1"/>
    </xf>
    <xf numFmtId="165" fontId="3" fillId="2" borderId="0" xfId="0" applyNumberFormat="1" applyFont="1" applyFill="1" applyAlignment="1" applyProtection="1">
      <alignment horizontal="right" vertical="center"/>
      <protection hidden="1"/>
    </xf>
    <xf numFmtId="165" fontId="3" fillId="2" borderId="0" xfId="0" applyNumberFormat="1" applyFont="1" applyFill="1" applyAlignment="1" applyProtection="1">
      <alignment vertical="center"/>
      <protection hidden="1"/>
    </xf>
    <xf numFmtId="0" fontId="60" fillId="2" borderId="0" xfId="0" applyFont="1" applyFill="1" applyAlignment="1" applyProtection="1">
      <alignment vertical="center"/>
      <protection hidden="1"/>
    </xf>
    <xf numFmtId="0" fontId="62" fillId="2" borderId="0" xfId="0" applyFont="1" applyFill="1" applyAlignment="1" applyProtection="1">
      <alignment vertical="center"/>
      <protection hidden="1"/>
    </xf>
    <xf numFmtId="0" fontId="0" fillId="2" borderId="0" xfId="0" applyFill="1" applyAlignment="1" applyProtection="1">
      <alignment horizontal="right" vertical="center"/>
      <protection hidden="1"/>
    </xf>
    <xf numFmtId="171" fontId="12" fillId="0" borderId="0" xfId="0" applyNumberFormat="1" applyFont="1" applyAlignment="1" applyProtection="1">
      <alignment horizontal="right" vertical="center"/>
      <protection hidden="1"/>
    </xf>
    <xf numFmtId="0" fontId="47"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28" fillId="0" borderId="0" xfId="0" applyFont="1" applyAlignment="1" applyProtection="1">
      <alignment horizontal="left" vertical="top" indent="1"/>
      <protection hidden="1"/>
    </xf>
    <xf numFmtId="0" fontId="64" fillId="2" borderId="0" xfId="0" applyFont="1" applyFill="1" applyAlignment="1" applyProtection="1">
      <alignment vertical="center"/>
      <protection hidden="1"/>
    </xf>
    <xf numFmtId="171" fontId="5" fillId="0" borderId="0" xfId="0" applyNumberFormat="1" applyFont="1" applyAlignment="1" applyProtection="1">
      <alignment horizontal="right" vertical="center"/>
      <protection hidden="1"/>
    </xf>
    <xf numFmtId="1" fontId="3" fillId="2" borderId="0" xfId="0" applyNumberFormat="1" applyFont="1" applyFill="1" applyAlignment="1" applyProtection="1">
      <alignment horizontal="center" vertical="center"/>
      <protection hidden="1"/>
    </xf>
    <xf numFmtId="1" fontId="3" fillId="2" borderId="0" xfId="0" applyNumberFormat="1" applyFont="1" applyFill="1" applyAlignment="1" applyProtection="1">
      <alignment horizontal="right" vertical="center"/>
      <protection hidden="1"/>
    </xf>
    <xf numFmtId="0" fontId="21" fillId="2" borderId="0" xfId="0" applyFont="1" applyFill="1" applyAlignment="1" applyProtection="1">
      <alignment horizontal="right" vertical="center"/>
      <protection hidden="1"/>
    </xf>
    <xf numFmtId="0" fontId="3" fillId="2" borderId="0" xfId="0" applyFont="1" applyFill="1" applyAlignment="1" applyProtection="1">
      <alignment horizontal="left" vertical="center"/>
      <protection hidden="1"/>
    </xf>
    <xf numFmtId="1" fontId="10" fillId="2" borderId="0" xfId="0" applyNumberFormat="1" applyFont="1" applyFill="1" applyAlignment="1" applyProtection="1">
      <alignment horizontal="right" vertical="center"/>
      <protection hidden="1"/>
    </xf>
    <xf numFmtId="0" fontId="12" fillId="3" borderId="0" xfId="0" applyFont="1" applyFill="1" applyAlignment="1" applyProtection="1">
      <alignment horizontal="left" vertical="center"/>
      <protection hidden="1"/>
    </xf>
    <xf numFmtId="0" fontId="71" fillId="2" borderId="0" xfId="0" applyFont="1" applyFill="1" applyAlignment="1" applyProtection="1">
      <alignment vertical="center"/>
      <protection hidden="1"/>
    </xf>
    <xf numFmtId="0" fontId="68" fillId="0" borderId="0" xfId="0" applyFont="1" applyAlignment="1" applyProtection="1">
      <alignment horizontal="right" vertical="center"/>
      <protection hidden="1"/>
    </xf>
    <xf numFmtId="1" fontId="31" fillId="0" borderId="0" xfId="1" applyNumberFormat="1" applyFont="1" applyFill="1" applyBorder="1" applyAlignment="1" applyProtection="1">
      <alignment horizontal="center" vertical="center"/>
      <protection hidden="1"/>
    </xf>
    <xf numFmtId="171" fontId="12" fillId="0" borderId="3" xfId="0" applyNumberFormat="1" applyFont="1" applyBorder="1" applyAlignment="1" applyProtection="1">
      <alignment horizontal="right" vertical="center"/>
      <protection hidden="1"/>
    </xf>
    <xf numFmtId="0" fontId="28" fillId="0" borderId="0" xfId="0" quotePrefix="1" applyFont="1" applyAlignment="1" applyProtection="1">
      <alignment horizontal="left" vertical="top" indent="1"/>
      <protection hidden="1"/>
    </xf>
    <xf numFmtId="171" fontId="5" fillId="3" borderId="0" xfId="0" applyNumberFormat="1" applyFont="1" applyFill="1" applyAlignment="1" applyProtection="1">
      <alignment horizontal="right" vertical="center"/>
      <protection hidden="1"/>
    </xf>
    <xf numFmtId="0" fontId="11" fillId="0" borderId="0" xfId="0" applyFont="1" applyAlignment="1" applyProtection="1">
      <alignment horizontal="right" vertical="center"/>
      <protection hidden="1"/>
    </xf>
    <xf numFmtId="0" fontId="39" fillId="2" borderId="0" xfId="0" applyFont="1" applyFill="1" applyAlignment="1" applyProtection="1">
      <alignment horizontal="left" vertical="top" wrapText="1" indent="1"/>
      <protection hidden="1"/>
    </xf>
    <xf numFmtId="0" fontId="73" fillId="2" borderId="0" xfId="0" applyFont="1" applyFill="1" applyAlignment="1" applyProtection="1">
      <alignment horizontal="left" vertical="top" wrapText="1" indent="1"/>
      <protection hidden="1"/>
    </xf>
    <xf numFmtId="0" fontId="44" fillId="2" borderId="0" xfId="0" applyFont="1" applyFill="1" applyAlignment="1" applyProtection="1">
      <alignment vertical="center"/>
      <protection hidden="1"/>
    </xf>
    <xf numFmtId="0" fontId="44" fillId="2"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0" fontId="12" fillId="2" borderId="0" xfId="0" applyFont="1" applyFill="1" applyAlignment="1" applyProtection="1">
      <alignment vertical="center"/>
      <protection hidden="1"/>
    </xf>
    <xf numFmtId="166" fontId="12" fillId="0" borderId="0" xfId="0" applyNumberFormat="1" applyFont="1" applyAlignment="1" applyProtection="1">
      <alignment horizontal="center" vertical="center"/>
      <protection hidden="1"/>
    </xf>
    <xf numFmtId="0" fontId="40" fillId="0" borderId="0" xfId="0" applyFont="1" applyAlignment="1" applyProtection="1">
      <alignment horizontal="center" vertical="center"/>
      <protection hidden="1"/>
    </xf>
    <xf numFmtId="0" fontId="13" fillId="3" borderId="0" xfId="0" applyFont="1" applyFill="1" applyAlignment="1" applyProtection="1">
      <alignment horizontal="left" vertical="center"/>
      <protection hidden="1"/>
    </xf>
    <xf numFmtId="0" fontId="68" fillId="3" borderId="0" xfId="0" applyFont="1" applyFill="1" applyAlignment="1" applyProtection="1">
      <alignment horizontal="center"/>
      <protection hidden="1"/>
    </xf>
    <xf numFmtId="0" fontId="18" fillId="3" borderId="0" xfId="0" applyFont="1" applyFill="1" applyAlignment="1" applyProtection="1">
      <alignment vertical="center"/>
      <protection hidden="1"/>
    </xf>
    <xf numFmtId="171" fontId="12" fillId="3" borderId="0" xfId="0" applyNumberFormat="1" applyFont="1" applyFill="1" applyAlignment="1" applyProtection="1">
      <alignment horizontal="right" vertical="center"/>
      <protection hidden="1"/>
    </xf>
    <xf numFmtId="0" fontId="28" fillId="0" borderId="0" xfId="0" quotePrefix="1" applyFont="1" applyAlignment="1" applyProtection="1">
      <alignment horizontal="left" vertical="center" indent="1"/>
      <protection hidden="1"/>
    </xf>
    <xf numFmtId="0" fontId="5" fillId="0" borderId="0" xfId="0" applyFont="1" applyAlignment="1" applyProtection="1">
      <alignment horizontal="center"/>
      <protection hidden="1"/>
    </xf>
    <xf numFmtId="171" fontId="5" fillId="0" borderId="0" xfId="0" applyNumberFormat="1" applyFont="1" applyAlignment="1" applyProtection="1">
      <alignment horizontal="center" vertical="center"/>
      <protection hidden="1"/>
    </xf>
    <xf numFmtId="0" fontId="49" fillId="3" borderId="0" xfId="0" applyFont="1" applyFill="1" applyAlignment="1" applyProtection="1">
      <alignment horizontal="right" vertical="center"/>
      <protection hidden="1"/>
    </xf>
    <xf numFmtId="0" fontId="49"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0" fontId="4" fillId="2" borderId="0" xfId="0" applyFont="1" applyFill="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165" fontId="19" fillId="2" borderId="1" xfId="0" applyNumberFormat="1" applyFont="1" applyFill="1" applyBorder="1" applyAlignment="1" applyProtection="1">
      <alignment horizontal="right" vertical="center"/>
      <protection hidden="1"/>
    </xf>
    <xf numFmtId="165" fontId="19" fillId="2" borderId="2" xfId="0" applyNumberFormat="1" applyFont="1" applyFill="1" applyBorder="1" applyAlignment="1" applyProtection="1">
      <alignment horizontal="right" vertical="center"/>
      <protection hidden="1"/>
    </xf>
    <xf numFmtId="165" fontId="19" fillId="2" borderId="0" xfId="0" applyNumberFormat="1" applyFont="1" applyFill="1" applyAlignment="1" applyProtection="1">
      <alignment horizontal="right" vertical="center"/>
      <protection hidden="1"/>
    </xf>
    <xf numFmtId="0" fontId="68" fillId="0" borderId="0" xfId="0" applyFont="1" applyAlignment="1" applyProtection="1">
      <alignment horizontal="center" vertical="center"/>
      <protection hidden="1"/>
    </xf>
    <xf numFmtId="171" fontId="12" fillId="0" borderId="3" xfId="0" applyNumberFormat="1" applyFont="1" applyBorder="1" applyAlignment="1" applyProtection="1">
      <alignment vertical="center"/>
      <protection hidden="1"/>
    </xf>
    <xf numFmtId="0" fontId="12" fillId="0" borderId="0" xfId="0" applyFont="1" applyAlignment="1" applyProtection="1">
      <alignment horizontal="left" vertical="center"/>
      <protection hidden="1"/>
    </xf>
    <xf numFmtId="0" fontId="13" fillId="0" borderId="0" xfId="0" applyFont="1" applyAlignment="1" applyProtection="1">
      <alignment vertical="center"/>
      <protection hidden="1"/>
    </xf>
    <xf numFmtId="1" fontId="12" fillId="0" borderId="0" xfId="0" applyNumberFormat="1" applyFont="1" applyAlignment="1" applyProtection="1">
      <alignment horizontal="right" vertical="center"/>
      <protection hidden="1"/>
    </xf>
    <xf numFmtId="0" fontId="12" fillId="2" borderId="0" xfId="0" applyFont="1" applyFill="1" applyAlignment="1" applyProtection="1">
      <alignment horizontal="center" vertical="center"/>
      <protection hidden="1"/>
    </xf>
    <xf numFmtId="165" fontId="35" fillId="0" borderId="0" xfId="0" applyNumberFormat="1" applyFont="1" applyAlignment="1" applyProtection="1">
      <alignment horizontal="center" vertical="center"/>
      <protection hidden="1"/>
    </xf>
    <xf numFmtId="0" fontId="27" fillId="2" borderId="0" xfId="0" applyFont="1" applyFill="1" applyAlignment="1" applyProtection="1">
      <alignment horizontal="left" vertical="center"/>
      <protection hidden="1"/>
    </xf>
    <xf numFmtId="0" fontId="36" fillId="2" borderId="0" xfId="0" applyFont="1" applyFill="1" applyAlignment="1" applyProtection="1">
      <alignment vertical="center"/>
      <protection hidden="1"/>
    </xf>
    <xf numFmtId="0" fontId="39" fillId="2" borderId="0" xfId="0" applyFont="1" applyFill="1" applyAlignment="1" applyProtection="1">
      <alignment vertical="center"/>
      <protection hidden="1"/>
    </xf>
    <xf numFmtId="0" fontId="52" fillId="2" borderId="0" xfId="0" applyFont="1" applyFill="1" applyAlignment="1" applyProtection="1">
      <alignment horizontal="center" vertical="center" wrapText="1"/>
      <protection hidden="1"/>
    </xf>
    <xf numFmtId="1" fontId="7" fillId="2" borderId="0" xfId="0" applyNumberFormat="1" applyFont="1" applyFill="1" applyAlignment="1" applyProtection="1">
      <alignment horizontal="center"/>
      <protection hidden="1"/>
    </xf>
    <xf numFmtId="1" fontId="55" fillId="2" borderId="0" xfId="0" applyNumberFormat="1" applyFont="1" applyFill="1" applyAlignment="1" applyProtection="1">
      <alignment horizontal="center" vertical="center"/>
      <protection hidden="1"/>
    </xf>
    <xf numFmtId="167" fontId="56" fillId="2" borderId="0" xfId="0" applyNumberFormat="1" applyFont="1" applyFill="1" applyAlignment="1" applyProtection="1">
      <alignment horizontal="center" vertical="center"/>
      <protection hidden="1"/>
    </xf>
    <xf numFmtId="0" fontId="57" fillId="2" borderId="0" xfId="0" applyFont="1" applyFill="1" applyAlignment="1" applyProtection="1">
      <alignment horizontal="center" vertical="center"/>
      <protection hidden="1"/>
    </xf>
    <xf numFmtId="1" fontId="52" fillId="2" borderId="0" xfId="0" applyNumberFormat="1" applyFont="1" applyFill="1" applyAlignment="1" applyProtection="1">
      <alignment horizontal="center" vertical="center"/>
      <protection hidden="1"/>
    </xf>
    <xf numFmtId="0" fontId="58" fillId="2" borderId="0" xfId="0" applyFont="1" applyFill="1" applyAlignment="1" applyProtection="1">
      <alignment vertical="center"/>
      <protection hidden="1"/>
    </xf>
    <xf numFmtId="0" fontId="52" fillId="2" borderId="0" xfId="0" applyFont="1" applyFill="1" applyAlignment="1" applyProtection="1">
      <alignment horizontal="left" vertical="center"/>
      <protection hidden="1"/>
    </xf>
    <xf numFmtId="9" fontId="52" fillId="2" borderId="0" xfId="0" applyNumberFormat="1" applyFont="1" applyFill="1" applyAlignment="1" applyProtection="1">
      <alignment horizontal="center" vertical="center"/>
      <protection hidden="1"/>
    </xf>
    <xf numFmtId="1" fontId="61" fillId="2" borderId="0" xfId="0" applyNumberFormat="1" applyFont="1" applyFill="1" applyAlignment="1" applyProtection="1">
      <alignment horizontal="left" vertical="top"/>
      <protection hidden="1"/>
    </xf>
    <xf numFmtId="1" fontId="65" fillId="2" borderId="0" xfId="0" applyNumberFormat="1" applyFont="1" applyFill="1" applyAlignment="1" applyProtection="1">
      <alignment horizontal="left" vertical="center"/>
      <protection hidden="1"/>
    </xf>
    <xf numFmtId="1" fontId="6" fillId="2" borderId="0" xfId="0" applyNumberFormat="1" applyFont="1" applyFill="1" applyAlignment="1" applyProtection="1">
      <alignment vertical="center"/>
      <protection hidden="1"/>
    </xf>
    <xf numFmtId="0" fontId="39" fillId="2" borderId="0" xfId="0" applyFont="1" applyFill="1" applyAlignment="1" applyProtection="1">
      <alignment horizontal="left" vertical="center"/>
      <protection hidden="1"/>
    </xf>
    <xf numFmtId="0" fontId="36" fillId="2" borderId="0" xfId="0" applyFont="1" applyFill="1" applyAlignment="1" applyProtection="1">
      <alignment vertical="center" wrapText="1"/>
      <protection hidden="1"/>
    </xf>
    <xf numFmtId="0" fontId="69" fillId="2" borderId="0" xfId="0" applyFont="1" applyFill="1" applyAlignment="1" applyProtection="1">
      <alignment horizontal="left" vertical="center"/>
      <protection hidden="1"/>
    </xf>
    <xf numFmtId="0" fontId="69" fillId="2" borderId="0" xfId="0" applyFont="1" applyFill="1" applyAlignment="1" applyProtection="1">
      <alignment vertical="center"/>
      <protection hidden="1"/>
    </xf>
    <xf numFmtId="0" fontId="27" fillId="2" borderId="0" xfId="0" applyFont="1" applyFill="1" applyAlignment="1" applyProtection="1">
      <alignment horizontal="center" vertical="center"/>
      <protection hidden="1"/>
    </xf>
    <xf numFmtId="165" fontId="6" fillId="2" borderId="0" xfId="0" applyNumberFormat="1" applyFont="1" applyFill="1" applyAlignment="1" applyProtection="1">
      <alignment horizontal="right" vertical="center"/>
      <protection hidden="1"/>
    </xf>
    <xf numFmtId="165" fontId="72" fillId="10" borderId="0" xfId="0" applyNumberFormat="1" applyFont="1" applyFill="1" applyAlignment="1" applyProtection="1">
      <alignment horizontal="right" vertical="center"/>
      <protection hidden="1"/>
    </xf>
    <xf numFmtId="165" fontId="6" fillId="2" borderId="0" xfId="0" applyNumberFormat="1" applyFont="1" applyFill="1" applyAlignment="1" applyProtection="1">
      <alignment vertical="center"/>
      <protection hidden="1"/>
    </xf>
    <xf numFmtId="0" fontId="74" fillId="2" borderId="0" xfId="0" applyFont="1" applyFill="1" applyAlignment="1" applyProtection="1">
      <alignment horizontal="center" vertical="center"/>
      <protection hidden="1"/>
    </xf>
    <xf numFmtId="0" fontId="23" fillId="0" borderId="0" xfId="2" applyNumberFormat="1" applyFont="1" applyFill="1" applyBorder="1" applyAlignment="1" applyProtection="1">
      <alignment vertical="center"/>
      <protection hidden="1"/>
    </xf>
    <xf numFmtId="0" fontId="23" fillId="0" borderId="0" xfId="0" applyFont="1" applyAlignment="1" applyProtection="1">
      <alignment vertical="center"/>
      <protection hidden="1"/>
    </xf>
    <xf numFmtId="0" fontId="8" fillId="0" borderId="0" xfId="0" applyFont="1" applyAlignment="1" applyProtection="1">
      <alignment vertical="center"/>
      <protection hidden="1"/>
    </xf>
    <xf numFmtId="49" fontId="11" fillId="0" borderId="0" xfId="0" applyNumberFormat="1" applyFont="1" applyAlignment="1" applyProtection="1">
      <alignment vertical="center"/>
      <protection hidden="1"/>
    </xf>
    <xf numFmtId="0" fontId="34" fillId="0" borderId="0" xfId="0" applyFont="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0" fontId="45" fillId="0" borderId="0" xfId="0" applyFont="1" applyAlignment="1" applyProtection="1">
      <alignment horizontal="center" vertical="center"/>
      <protection hidden="1"/>
    </xf>
    <xf numFmtId="0" fontId="49"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165" fontId="63" fillId="0" borderId="0" xfId="0" applyNumberFormat="1" applyFont="1" applyAlignment="1" applyProtection="1">
      <alignment horizontal="center" vertical="center"/>
      <protection hidden="1"/>
    </xf>
    <xf numFmtId="0" fontId="67" fillId="0" borderId="0" xfId="0" applyFont="1" applyAlignment="1" applyProtection="1">
      <alignment horizontal="center" vertical="center"/>
      <protection hidden="1"/>
    </xf>
    <xf numFmtId="0" fontId="49" fillId="0" borderId="0" xfId="0" applyFont="1" applyAlignment="1" applyProtection="1">
      <alignment vertical="center"/>
      <protection hidden="1"/>
    </xf>
    <xf numFmtId="0" fontId="31" fillId="0" borderId="0" xfId="0" applyFont="1" applyAlignment="1" applyProtection="1">
      <alignment vertical="center"/>
      <protection hidden="1"/>
    </xf>
    <xf numFmtId="0" fontId="73" fillId="0" borderId="0" xfId="0" applyFont="1" applyAlignment="1" applyProtection="1">
      <alignment horizontal="left" vertical="center"/>
      <protection hidden="1"/>
    </xf>
    <xf numFmtId="0" fontId="32" fillId="0" borderId="0" xfId="0" applyFont="1" applyAlignment="1" applyProtection="1">
      <alignment vertical="center" wrapText="1"/>
      <protection hidden="1"/>
    </xf>
    <xf numFmtId="1" fontId="12" fillId="0" borderId="0" xfId="0" applyNumberFormat="1" applyFont="1" applyAlignment="1" applyProtection="1">
      <alignment vertical="center"/>
      <protection hidden="1"/>
    </xf>
    <xf numFmtId="0" fontId="18" fillId="0" borderId="0" xfId="0" applyFont="1" applyAlignment="1" applyProtection="1">
      <alignment horizontal="right" vertical="center"/>
      <protection hidden="1"/>
    </xf>
    <xf numFmtId="1" fontId="11" fillId="0" borderId="0" xfId="0" applyNumberFormat="1" applyFont="1" applyAlignment="1" applyProtection="1">
      <alignment horizontal="center" vertical="center"/>
      <protection hidden="1"/>
    </xf>
    <xf numFmtId="1" fontId="82" fillId="0" borderId="0" xfId="0" applyNumberFormat="1" applyFont="1" applyAlignment="1" applyProtection="1">
      <alignment horizontal="right" vertical="center" wrapText="1"/>
      <protection hidden="1"/>
    </xf>
    <xf numFmtId="0" fontId="34" fillId="0" borderId="0" xfId="0" applyFont="1" applyAlignment="1" applyProtection="1">
      <alignment vertical="center" wrapText="1"/>
      <protection hidden="1"/>
    </xf>
    <xf numFmtId="167" fontId="18" fillId="0" borderId="0" xfId="0" applyNumberFormat="1" applyFont="1" applyAlignment="1" applyProtection="1">
      <alignment horizontal="right" vertical="center"/>
      <protection hidden="1"/>
    </xf>
    <xf numFmtId="167" fontId="44" fillId="0" borderId="0" xfId="0" applyNumberFormat="1" applyFont="1" applyAlignment="1" applyProtection="1">
      <alignment horizontal="right" vertical="center"/>
      <protection hidden="1"/>
    </xf>
    <xf numFmtId="0" fontId="44" fillId="0" borderId="0" xfId="0" applyFont="1" applyAlignment="1" applyProtection="1">
      <alignment vertical="center"/>
      <protection hidden="1"/>
    </xf>
    <xf numFmtId="1" fontId="78" fillId="0" borderId="0" xfId="0" applyNumberFormat="1" applyFont="1" applyAlignment="1" applyProtection="1">
      <alignment horizontal="right" vertical="center" wrapText="1"/>
      <protection hidden="1"/>
    </xf>
    <xf numFmtId="0" fontId="44" fillId="0" borderId="0" xfId="0" applyFont="1" applyAlignment="1" applyProtection="1">
      <alignment horizontal="left" vertical="center"/>
      <protection hidden="1"/>
    </xf>
    <xf numFmtId="0" fontId="12" fillId="6" borderId="0" xfId="0" applyFont="1" applyFill="1" applyAlignment="1" applyProtection="1">
      <alignment vertical="center"/>
      <protection hidden="1"/>
    </xf>
    <xf numFmtId="0" fontId="12" fillId="7" borderId="0" xfId="0" applyFont="1" applyFill="1" applyAlignment="1" applyProtection="1">
      <alignment vertical="center"/>
      <protection hidden="1"/>
    </xf>
    <xf numFmtId="0" fontId="12" fillId="8" borderId="0" xfId="0" applyFont="1" applyFill="1" applyAlignment="1" applyProtection="1">
      <alignment vertical="center"/>
      <protection hidden="1"/>
    </xf>
    <xf numFmtId="0" fontId="12" fillId="9" borderId="0" xfId="0" applyFont="1" applyFill="1" applyAlignment="1" applyProtection="1">
      <alignment vertical="center"/>
      <protection hidden="1"/>
    </xf>
    <xf numFmtId="0" fontId="31" fillId="0" borderId="0" xfId="0" applyFont="1" applyAlignment="1" applyProtection="1">
      <alignment horizontal="left" vertical="center"/>
      <protection hidden="1"/>
    </xf>
    <xf numFmtId="1" fontId="26" fillId="0" borderId="0" xfId="0" applyNumberFormat="1" applyFont="1" applyAlignment="1" applyProtection="1">
      <alignment horizontal="right" vertical="center"/>
      <protection hidden="1"/>
    </xf>
    <xf numFmtId="172" fontId="5" fillId="0" borderId="0" xfId="0" applyNumberFormat="1" applyFont="1" applyAlignment="1" applyProtection="1">
      <alignment horizontal="right" vertical="center"/>
      <protection hidden="1"/>
    </xf>
    <xf numFmtId="0" fontId="85" fillId="0" borderId="0" xfId="0" applyFont="1" applyAlignment="1" applyProtection="1">
      <alignment horizontal="center" vertical="center"/>
      <protection hidden="1"/>
    </xf>
    <xf numFmtId="0" fontId="86" fillId="0" borderId="0" xfId="0" applyFont="1" applyAlignment="1" applyProtection="1">
      <alignment horizontal="center" vertical="center"/>
      <protection hidden="1"/>
    </xf>
    <xf numFmtId="1" fontId="41" fillId="0" borderId="0" xfId="0" applyNumberFormat="1" applyFont="1" applyAlignment="1" applyProtection="1">
      <alignment horizontal="center" vertical="center"/>
      <protection hidden="1"/>
    </xf>
    <xf numFmtId="0" fontId="84" fillId="0" borderId="0" xfId="0" applyFont="1" applyAlignment="1" applyProtection="1">
      <alignment horizontal="right" vertical="center"/>
      <protection hidden="1"/>
    </xf>
    <xf numFmtId="0" fontId="49"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168" fontId="12" fillId="0" borderId="0" xfId="0" applyNumberFormat="1" applyFont="1" applyAlignment="1" applyProtection="1">
      <alignment horizontal="center" vertical="center"/>
      <protection hidden="1"/>
    </xf>
    <xf numFmtId="0" fontId="32"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1" fontId="44" fillId="0" borderId="0" xfId="0" applyNumberFormat="1" applyFont="1" applyAlignment="1" applyProtection="1">
      <alignment horizontal="center" vertical="center"/>
      <protection hidden="1"/>
    </xf>
    <xf numFmtId="1" fontId="44" fillId="0" borderId="0" xfId="0" applyNumberFormat="1" applyFont="1" applyAlignment="1" applyProtection="1">
      <alignment vertical="center" textRotation="90" wrapText="1"/>
      <protection hidden="1"/>
    </xf>
    <xf numFmtId="9" fontId="44" fillId="0" borderId="0" xfId="0" applyNumberFormat="1" applyFont="1" applyAlignment="1" applyProtection="1">
      <alignment horizontal="left" vertical="center"/>
      <protection hidden="1"/>
    </xf>
    <xf numFmtId="171" fontId="44" fillId="0" borderId="0" xfId="0" applyNumberFormat="1" applyFont="1" applyAlignment="1" applyProtection="1">
      <alignment horizontal="right" vertical="center"/>
      <protection hidden="1"/>
    </xf>
    <xf numFmtId="165" fontId="33" fillId="0" borderId="0" xfId="0" applyNumberFormat="1" applyFont="1" applyAlignment="1" applyProtection="1">
      <alignment horizontal="center" vertical="center"/>
      <protection hidden="1"/>
    </xf>
    <xf numFmtId="165" fontId="26" fillId="0" borderId="0" xfId="0" applyNumberFormat="1" applyFont="1" applyAlignment="1" applyProtection="1">
      <alignment horizontal="center" vertical="center"/>
      <protection hidden="1"/>
    </xf>
    <xf numFmtId="165" fontId="44" fillId="0" borderId="0" xfId="0" applyNumberFormat="1" applyFont="1" applyAlignment="1" applyProtection="1">
      <alignment vertical="center"/>
      <protection hidden="1"/>
    </xf>
    <xf numFmtId="0" fontId="89" fillId="0" borderId="0" xfId="0" applyFont="1" applyAlignment="1" applyProtection="1">
      <alignment horizontal="center" vertical="center"/>
      <protection hidden="1"/>
    </xf>
    <xf numFmtId="0" fontId="40" fillId="0" borderId="0" xfId="0" applyFont="1" applyAlignment="1" applyProtection="1">
      <alignment horizontal="left" vertical="center" indent="1"/>
      <protection hidden="1"/>
    </xf>
    <xf numFmtId="0" fontId="24" fillId="0" borderId="0" xfId="0" applyFont="1" applyAlignment="1" applyProtection="1">
      <alignment horizontal="left" vertical="top" indent="1"/>
      <protection hidden="1"/>
    </xf>
    <xf numFmtId="0" fontId="40" fillId="0" borderId="0" xfId="0" applyFont="1" applyAlignment="1" applyProtection="1">
      <alignment horizontal="left" vertical="top" indent="1"/>
      <protection hidden="1"/>
    </xf>
    <xf numFmtId="0" fontId="24" fillId="0" borderId="0" xfId="0" applyFont="1" applyAlignment="1" applyProtection="1">
      <alignment horizontal="left" vertical="center" indent="1"/>
      <protection hidden="1"/>
    </xf>
    <xf numFmtId="0" fontId="34" fillId="0" borderId="0" xfId="0" applyFont="1" applyAlignment="1" applyProtection="1">
      <alignment vertical="center"/>
      <protection hidden="1"/>
    </xf>
    <xf numFmtId="0" fontId="96" fillId="0" borderId="0" xfId="0" applyFont="1" applyAlignment="1" applyProtection="1">
      <alignment horizontal="left" vertical="center" indent="1"/>
      <protection hidden="1"/>
    </xf>
    <xf numFmtId="0" fontId="83" fillId="0" borderId="0" xfId="0" applyFont="1" applyAlignment="1" applyProtection="1">
      <alignment vertical="center"/>
      <protection hidden="1"/>
    </xf>
    <xf numFmtId="0" fontId="7" fillId="0" borderId="0" xfId="0" applyFont="1" applyAlignment="1" applyProtection="1">
      <alignment vertical="center"/>
      <protection hidden="1"/>
    </xf>
    <xf numFmtId="0" fontId="94" fillId="0" borderId="11" xfId="0" quotePrefix="1" applyFont="1" applyBorder="1" applyAlignment="1" applyProtection="1">
      <alignment horizontal="center" vertical="center"/>
      <protection hidden="1"/>
    </xf>
    <xf numFmtId="0" fontId="94" fillId="0" borderId="11" xfId="0" applyFont="1" applyBorder="1" applyAlignment="1" applyProtection="1">
      <alignment horizontal="center" vertical="center"/>
      <protection hidden="1"/>
    </xf>
    <xf numFmtId="0" fontId="96" fillId="0" borderId="11" xfId="0" applyFont="1" applyBorder="1" applyAlignment="1" applyProtection="1">
      <alignment horizontal="left" vertical="center"/>
      <protection hidden="1"/>
    </xf>
    <xf numFmtId="0" fontId="28" fillId="2" borderId="0" xfId="0" applyFont="1" applyFill="1" applyAlignment="1" applyProtection="1">
      <alignment horizontal="left" vertical="center" indent="1"/>
      <protection hidden="1"/>
    </xf>
    <xf numFmtId="0" fontId="97" fillId="0" borderId="0" xfId="0" applyFont="1" applyAlignment="1" applyProtection="1">
      <alignment horizontal="left" vertical="center" indent="1"/>
      <protection hidden="1"/>
    </xf>
    <xf numFmtId="0" fontId="99" fillId="0" borderId="0" xfId="0" applyFont="1" applyAlignment="1" applyProtection="1">
      <alignment horizontal="left" vertical="center" indent="1"/>
      <protection hidden="1"/>
    </xf>
    <xf numFmtId="0" fontId="9" fillId="2" borderId="0" xfId="0" applyFont="1" applyFill="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1" fillId="0" borderId="0" xfId="0" applyFont="1" applyAlignment="1" applyProtection="1">
      <alignment vertical="center"/>
      <protection hidden="1"/>
    </xf>
    <xf numFmtId="164" fontId="16" fillId="2" borderId="0" xfId="0" applyNumberFormat="1"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0" fontId="17" fillId="2" borderId="0" xfId="0" applyFont="1" applyFill="1" applyAlignment="1" applyProtection="1">
      <alignment horizontal="left" vertical="top" indent="1"/>
      <protection hidden="1"/>
    </xf>
    <xf numFmtId="0" fontId="0" fillId="2" borderId="0" xfId="0" applyFill="1" applyAlignment="1" applyProtection="1">
      <alignment horizontal="left" vertical="top" indent="1"/>
      <protection hidden="1"/>
    </xf>
    <xf numFmtId="165" fontId="17" fillId="2" borderId="0" xfId="0" applyNumberFormat="1" applyFont="1" applyFill="1" applyAlignment="1" applyProtection="1">
      <alignment horizontal="right" vertical="center"/>
      <protection hidden="1"/>
    </xf>
    <xf numFmtId="1" fontId="17" fillId="2" borderId="0" xfId="0" applyNumberFormat="1" applyFont="1" applyFill="1" applyAlignment="1" applyProtection="1">
      <alignment horizontal="center" vertical="center"/>
      <protection hidden="1"/>
    </xf>
    <xf numFmtId="165" fontId="20" fillId="2" borderId="0" xfId="0" applyNumberFormat="1" applyFont="1" applyFill="1" applyAlignment="1" applyProtection="1">
      <alignment horizontal="center" vertical="center"/>
      <protection hidden="1"/>
    </xf>
    <xf numFmtId="0" fontId="21" fillId="2" borderId="0" xfId="0" applyFont="1" applyFill="1" applyAlignment="1" applyProtection="1">
      <alignment horizontal="left" vertical="center"/>
      <protection hidden="1"/>
    </xf>
    <xf numFmtId="0" fontId="17" fillId="2" borderId="0" xfId="0" applyFont="1" applyFill="1" applyAlignment="1" applyProtection="1">
      <alignment horizontal="right" vertical="center"/>
      <protection hidden="1"/>
    </xf>
    <xf numFmtId="0" fontId="25" fillId="2" borderId="0" xfId="0" applyFont="1" applyFill="1" applyAlignment="1" applyProtection="1">
      <alignment horizontal="center" vertical="center"/>
      <protection hidden="1"/>
    </xf>
    <xf numFmtId="20" fontId="19" fillId="2" borderId="0" xfId="0" applyNumberFormat="1" applyFont="1" applyFill="1" applyAlignment="1" applyProtection="1">
      <alignment horizontal="right" vertical="center"/>
      <protection hidden="1"/>
    </xf>
    <xf numFmtId="165" fontId="37" fillId="2" borderId="0" xfId="0" applyNumberFormat="1" applyFont="1" applyFill="1" applyAlignment="1" applyProtection="1">
      <alignment horizontal="center" vertical="center"/>
      <protection hidden="1"/>
    </xf>
    <xf numFmtId="165" fontId="38" fillId="2" borderId="0" xfId="0" applyNumberFormat="1" applyFont="1" applyFill="1" applyAlignment="1" applyProtection="1">
      <alignment horizontal="center" vertical="center"/>
      <protection hidden="1"/>
    </xf>
    <xf numFmtId="0" fontId="42" fillId="2" borderId="0" xfId="0" applyFont="1" applyFill="1" applyAlignment="1" applyProtection="1">
      <alignment horizontal="center" vertical="center"/>
      <protection hidden="1"/>
    </xf>
    <xf numFmtId="0" fontId="17" fillId="2" borderId="0" xfId="0" applyFont="1" applyFill="1" applyAlignment="1" applyProtection="1">
      <alignment horizontal="left" vertical="top" wrapText="1" indent="1"/>
      <protection hidden="1"/>
    </xf>
    <xf numFmtId="0" fontId="43" fillId="2" borderId="0" xfId="0" applyFont="1" applyFill="1" applyAlignment="1" applyProtection="1">
      <alignment horizontal="center" vertical="center"/>
      <protection hidden="1"/>
    </xf>
    <xf numFmtId="167" fontId="3" fillId="2" borderId="0" xfId="0" applyNumberFormat="1" applyFont="1" applyFill="1" applyAlignment="1" applyProtection="1">
      <alignment horizontal="center" vertical="center"/>
      <protection hidden="1"/>
    </xf>
    <xf numFmtId="0" fontId="46" fillId="2" borderId="0" xfId="0" applyFont="1" applyFill="1" applyAlignment="1" applyProtection="1">
      <alignment vertical="center"/>
      <protection hidden="1"/>
    </xf>
    <xf numFmtId="1" fontId="17" fillId="2" borderId="0" xfId="0" applyNumberFormat="1" applyFont="1" applyFill="1" applyAlignment="1" applyProtection="1">
      <alignment horizontal="right" vertical="center"/>
      <protection hidden="1"/>
    </xf>
    <xf numFmtId="0" fontId="46" fillId="2" borderId="0" xfId="0" applyFont="1" applyFill="1" applyAlignment="1" applyProtection="1">
      <alignment horizontal="right" vertical="center"/>
      <protection hidden="1"/>
    </xf>
    <xf numFmtId="1" fontId="17" fillId="2" borderId="0" xfId="0" applyNumberFormat="1" applyFont="1" applyFill="1" applyAlignment="1" applyProtection="1">
      <alignment horizontal="left" vertical="center"/>
      <protection hidden="1"/>
    </xf>
    <xf numFmtId="0" fontId="17" fillId="2" borderId="0" xfId="0" applyFont="1" applyFill="1" applyAlignment="1" applyProtection="1">
      <alignment horizontal="left" vertical="center"/>
      <protection hidden="1"/>
    </xf>
    <xf numFmtId="1" fontId="51" fillId="2" borderId="0" xfId="0" applyNumberFormat="1" applyFont="1" applyFill="1" applyAlignment="1" applyProtection="1">
      <alignment horizontal="right" vertical="center"/>
      <protection hidden="1"/>
    </xf>
    <xf numFmtId="0" fontId="53" fillId="2" borderId="0" xfId="0" applyFont="1" applyFill="1" applyAlignment="1" applyProtection="1">
      <alignment vertical="center"/>
      <protection hidden="1"/>
    </xf>
    <xf numFmtId="0" fontId="17" fillId="2" borderId="0" xfId="0" applyFont="1" applyFill="1" applyAlignment="1" applyProtection="1">
      <alignment vertical="center"/>
      <protection hidden="1"/>
    </xf>
    <xf numFmtId="14" fontId="17" fillId="2" borderId="0" xfId="0" applyNumberFormat="1"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47" fillId="2" borderId="0" xfId="0" applyFont="1" applyFill="1" applyAlignment="1" applyProtection="1">
      <alignment horizontal="center" vertical="center"/>
      <protection hidden="1"/>
    </xf>
    <xf numFmtId="0" fontId="14" fillId="0" borderId="0" xfId="0" applyFont="1" applyAlignment="1" applyProtection="1">
      <alignment horizontal="left" vertical="center"/>
      <protection hidden="1"/>
    </xf>
    <xf numFmtId="0" fontId="87" fillId="0" borderId="0" xfId="0" applyFont="1" applyAlignment="1" applyProtection="1">
      <alignment horizontal="left" vertical="center"/>
      <protection hidden="1"/>
    </xf>
    <xf numFmtId="1" fontId="18" fillId="0" borderId="0" xfId="0" applyNumberFormat="1" applyFont="1" applyAlignment="1" applyProtection="1">
      <alignment horizontal="center" vertical="center" wrapText="1"/>
      <protection hidden="1"/>
    </xf>
    <xf numFmtId="9" fontId="11" fillId="0" borderId="0" xfId="0" applyNumberFormat="1" applyFont="1" applyAlignment="1" applyProtection="1">
      <alignment horizontal="center" vertical="center"/>
      <protection hidden="1"/>
    </xf>
    <xf numFmtId="0" fontId="66" fillId="2" borderId="0" xfId="0" applyFont="1" applyFill="1" applyAlignment="1" applyProtection="1">
      <alignment vertical="center"/>
      <protection hidden="1"/>
    </xf>
    <xf numFmtId="1" fontId="44" fillId="0" borderId="0" xfId="0" applyNumberFormat="1" applyFont="1" applyAlignment="1" applyProtection="1">
      <alignment horizontal="right" vertical="center"/>
      <protection hidden="1"/>
    </xf>
    <xf numFmtId="0" fontId="70" fillId="0" borderId="0" xfId="0" applyFont="1" applyAlignment="1" applyProtection="1">
      <alignment horizontal="justify" vertical="center" textRotation="90" shrinkToFit="1"/>
      <protection hidden="1"/>
    </xf>
    <xf numFmtId="0" fontId="31" fillId="0" borderId="0" xfId="0" applyFont="1" applyAlignment="1" applyProtection="1">
      <alignment horizontal="center" vertical="center" shrinkToFit="1"/>
      <protection hidden="1"/>
    </xf>
    <xf numFmtId="1" fontId="26"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171" fontId="41" fillId="0" borderId="0" xfId="0" applyNumberFormat="1" applyFont="1" applyAlignment="1" applyProtection="1">
      <alignment horizontal="right" vertical="center"/>
      <protection hidden="1"/>
    </xf>
    <xf numFmtId="0" fontId="41" fillId="0" borderId="0" xfId="0" applyFont="1" applyAlignment="1" applyProtection="1">
      <alignment vertical="top" wrapText="1"/>
      <protection hidden="1"/>
    </xf>
    <xf numFmtId="171" fontId="11" fillId="0" borderId="0" xfId="0" applyNumberFormat="1" applyFont="1" applyAlignment="1" applyProtection="1">
      <alignment horizontal="center" vertical="center"/>
      <protection hidden="1"/>
    </xf>
    <xf numFmtId="0" fontId="50" fillId="11" borderId="5" xfId="0" applyFont="1" applyFill="1" applyBorder="1" applyAlignment="1" applyProtection="1">
      <alignment horizontal="center" vertical="center"/>
      <protection locked="0" hidden="1"/>
    </xf>
    <xf numFmtId="1" fontId="50" fillId="11" borderId="5" xfId="0" applyNumberFormat="1" applyFont="1" applyFill="1" applyBorder="1" applyAlignment="1" applyProtection="1">
      <alignment horizontal="center" vertical="center"/>
      <protection locked="0" hidden="1"/>
    </xf>
    <xf numFmtId="0" fontId="49" fillId="11" borderId="0" xfId="0" applyFont="1" applyFill="1" applyAlignment="1" applyProtection="1">
      <alignment horizontal="right" vertical="center"/>
      <protection locked="0" hidden="1"/>
    </xf>
    <xf numFmtId="0" fontId="49" fillId="11" borderId="0" xfId="0" applyFont="1" applyFill="1" applyProtection="1">
      <protection locked="0" hidden="1"/>
    </xf>
    <xf numFmtId="165" fontId="12" fillId="15" borderId="0" xfId="0" applyNumberFormat="1" applyFont="1" applyFill="1" applyAlignment="1" applyProtection="1">
      <alignment horizontal="left" vertical="center"/>
      <protection hidden="1"/>
    </xf>
    <xf numFmtId="164" fontId="49" fillId="11" borderId="7" xfId="0" applyNumberFormat="1" applyFont="1" applyFill="1" applyBorder="1" applyAlignment="1" applyProtection="1">
      <alignment horizontal="left" vertical="center"/>
      <protection locked="0" hidden="1"/>
    </xf>
    <xf numFmtId="1" fontId="49" fillId="11" borderId="9" xfId="0" applyNumberFormat="1" applyFont="1" applyFill="1" applyBorder="1" applyAlignment="1" applyProtection="1">
      <alignment horizontal="center" vertical="center" wrapText="1"/>
      <protection locked="0" hidden="1"/>
    </xf>
    <xf numFmtId="9" fontId="49" fillId="11" borderId="10" xfId="0" applyNumberFormat="1" applyFont="1" applyFill="1" applyBorder="1" applyAlignment="1" applyProtection="1">
      <alignment horizontal="center" vertical="center"/>
      <protection locked="0" hidden="1"/>
    </xf>
    <xf numFmtId="0" fontId="49" fillId="11" borderId="8" xfId="0" applyFont="1" applyFill="1" applyBorder="1" applyAlignment="1" applyProtection="1">
      <alignment horizontal="center" vertical="center" wrapText="1"/>
      <protection locked="0" hidden="1"/>
    </xf>
    <xf numFmtId="165" fontId="49" fillId="4" borderId="12" xfId="0" applyNumberFormat="1" applyFont="1" applyFill="1" applyBorder="1" applyAlignment="1" applyProtection="1">
      <alignment horizontal="center" vertical="center"/>
      <protection locked="0" hidden="1"/>
    </xf>
    <xf numFmtId="165" fontId="49" fillId="5" borderId="12" xfId="0" applyNumberFormat="1" applyFont="1" applyFill="1" applyBorder="1" applyAlignment="1" applyProtection="1">
      <alignment horizontal="center" vertical="center"/>
      <protection locked="0" hidden="1"/>
    </xf>
    <xf numFmtId="0" fontId="49" fillId="11" borderId="12" xfId="0" applyFont="1" applyFill="1" applyBorder="1" applyAlignment="1" applyProtection="1">
      <alignment horizontal="right" vertical="center"/>
      <protection locked="0" hidden="1"/>
    </xf>
    <xf numFmtId="49" fontId="5" fillId="0" borderId="13" xfId="0" applyNumberFormat="1" applyFont="1" applyBorder="1" applyAlignment="1" applyProtection="1">
      <alignment horizontal="center"/>
      <protection hidden="1"/>
    </xf>
    <xf numFmtId="165" fontId="49" fillId="4" borderId="12" xfId="0" applyNumberFormat="1" applyFont="1" applyFill="1" applyBorder="1" applyAlignment="1" applyProtection="1">
      <alignment horizontal="right" vertical="center"/>
      <protection locked="0" hidden="1"/>
    </xf>
    <xf numFmtId="169" fontId="49" fillId="11" borderId="12" xfId="0" applyNumberFormat="1" applyFont="1" applyFill="1" applyBorder="1" applyAlignment="1" applyProtection="1">
      <alignment horizontal="center" vertical="center"/>
      <protection locked="0" hidden="1"/>
    </xf>
    <xf numFmtId="165" fontId="49" fillId="5" borderId="12" xfId="0" applyNumberFormat="1" applyFont="1" applyFill="1" applyBorder="1" applyAlignment="1" applyProtection="1">
      <alignment horizontal="right" vertical="center"/>
      <protection locked="0" hidden="1"/>
    </xf>
    <xf numFmtId="165" fontId="49" fillId="13" borderId="12" xfId="0" applyNumberFormat="1" applyFont="1" applyFill="1" applyBorder="1" applyAlignment="1" applyProtection="1">
      <alignment horizontal="right" vertical="center"/>
      <protection locked="0" hidden="1"/>
    </xf>
    <xf numFmtId="165" fontId="49" fillId="12" borderId="12" xfId="0" applyNumberFormat="1" applyFont="1" applyFill="1" applyBorder="1" applyAlignment="1" applyProtection="1">
      <alignment horizontal="right" vertical="center"/>
      <protection locked="0" hidden="1"/>
    </xf>
    <xf numFmtId="0" fontId="24" fillId="4" borderId="12" xfId="0" applyFont="1" applyFill="1" applyBorder="1" applyAlignment="1" applyProtection="1">
      <alignment horizontal="left" vertical="center" indent="1"/>
      <protection hidden="1"/>
    </xf>
    <xf numFmtId="0" fontId="24" fillId="5" borderId="12" xfId="0" applyFont="1" applyFill="1" applyBorder="1" applyAlignment="1" applyProtection="1">
      <alignment horizontal="left" vertical="center" indent="1"/>
      <protection hidden="1"/>
    </xf>
    <xf numFmtId="0" fontId="24" fillId="11" borderId="12" xfId="0" applyFont="1" applyFill="1" applyBorder="1" applyAlignment="1" applyProtection="1">
      <alignment horizontal="left" vertical="center" indent="1"/>
      <protection hidden="1"/>
    </xf>
    <xf numFmtId="1" fontId="12" fillId="0" borderId="14" xfId="0" applyNumberFormat="1" applyFont="1" applyBorder="1" applyAlignment="1" applyProtection="1">
      <alignment horizontal="right" vertical="center"/>
      <protection hidden="1"/>
    </xf>
    <xf numFmtId="1" fontId="12" fillId="0" borderId="13" xfId="0" applyNumberFormat="1" applyFont="1" applyBorder="1" applyAlignment="1" applyProtection="1">
      <alignment horizontal="right" vertical="center"/>
      <protection hidden="1"/>
    </xf>
    <xf numFmtId="1" fontId="49" fillId="11" borderId="12" xfId="0" applyNumberFormat="1" applyFont="1" applyFill="1" applyBorder="1" applyAlignment="1" applyProtection="1">
      <alignment horizontal="right" vertical="center"/>
      <protection locked="0" hidden="1"/>
    </xf>
    <xf numFmtId="171" fontId="49" fillId="11" borderId="12" xfId="0" applyNumberFormat="1" applyFont="1" applyFill="1" applyBorder="1" applyAlignment="1" applyProtection="1">
      <alignment horizontal="right" vertical="center"/>
      <protection locked="0" hidden="1"/>
    </xf>
    <xf numFmtId="165" fontId="49" fillId="13" borderId="15" xfId="0" applyNumberFormat="1" applyFont="1" applyFill="1" applyBorder="1" applyAlignment="1" applyProtection="1">
      <alignment horizontal="right" vertical="center"/>
      <protection locked="0" hidden="1"/>
    </xf>
    <xf numFmtId="165" fontId="49" fillId="12" borderId="15" xfId="0" applyNumberFormat="1" applyFont="1" applyFill="1" applyBorder="1" applyAlignment="1" applyProtection="1">
      <alignment horizontal="right" vertical="center"/>
      <protection locked="0" hidden="1"/>
    </xf>
    <xf numFmtId="165" fontId="75" fillId="0" borderId="0" xfId="0" applyNumberFormat="1" applyFont="1" applyAlignment="1" applyProtection="1">
      <alignment horizontal="center" vertical="center"/>
      <protection hidden="1"/>
    </xf>
    <xf numFmtId="171" fontId="49" fillId="11" borderId="12" xfId="0" quotePrefix="1" applyNumberFormat="1" applyFont="1" applyFill="1" applyBorder="1" applyAlignment="1" applyProtection="1">
      <alignment horizontal="right" vertical="center"/>
      <protection locked="0" hidden="1"/>
    </xf>
    <xf numFmtId="171" fontId="49" fillId="11" borderId="15" xfId="0" applyNumberFormat="1" applyFont="1" applyFill="1" applyBorder="1" applyAlignment="1" applyProtection="1">
      <alignment horizontal="right" vertical="center"/>
      <protection locked="0" hidden="1"/>
    </xf>
    <xf numFmtId="171" fontId="12" fillId="0" borderId="0" xfId="0" applyNumberFormat="1" applyFont="1" applyAlignment="1" applyProtection="1">
      <alignment horizontal="left" vertical="center"/>
      <protection hidden="1"/>
    </xf>
    <xf numFmtId="165" fontId="49" fillId="4" borderId="15" xfId="0" applyNumberFormat="1" applyFont="1" applyFill="1" applyBorder="1" applyAlignment="1" applyProtection="1">
      <alignment horizontal="right" vertical="center"/>
      <protection locked="0" hidden="1"/>
    </xf>
    <xf numFmtId="165" fontId="49" fillId="5" borderId="15" xfId="0" applyNumberFormat="1" applyFont="1" applyFill="1" applyBorder="1" applyAlignment="1" applyProtection="1">
      <alignment horizontal="right" vertical="center"/>
      <protection locked="0" hidden="1"/>
    </xf>
    <xf numFmtId="0" fontId="19" fillId="0" borderId="0" xfId="0" applyFont="1" applyAlignment="1" applyProtection="1">
      <alignment horizontal="right" vertical="center"/>
      <protection hidden="1"/>
    </xf>
    <xf numFmtId="0" fontId="7" fillId="0" borderId="0" xfId="0" applyFont="1" applyAlignment="1" applyProtection="1">
      <alignment horizontal="right" vertical="center"/>
      <protection hidden="1"/>
    </xf>
    <xf numFmtId="0" fontId="101" fillId="14" borderId="0" xfId="0" applyFont="1" applyFill="1" applyAlignment="1" applyProtection="1">
      <alignment horizontal="center" vertical="center"/>
      <protection hidden="1"/>
    </xf>
    <xf numFmtId="165" fontId="100" fillId="14" borderId="0" xfId="0" applyNumberFormat="1" applyFont="1" applyFill="1" applyAlignment="1" applyProtection="1">
      <alignment horizontal="center" vertical="center"/>
      <protection hidden="1"/>
    </xf>
    <xf numFmtId="165" fontId="55" fillId="14" borderId="4" xfId="0" applyNumberFormat="1" applyFont="1" applyFill="1" applyBorder="1" applyAlignment="1" applyProtection="1">
      <alignment horizontal="center" vertical="center"/>
      <protection hidden="1"/>
    </xf>
    <xf numFmtId="165" fontId="7" fillId="14" borderId="16" xfId="0" applyNumberFormat="1" applyFont="1" applyFill="1" applyBorder="1" applyAlignment="1" applyProtection="1">
      <alignment horizontal="center" vertical="center"/>
      <protection hidden="1"/>
    </xf>
    <xf numFmtId="165" fontId="102" fillId="14" borderId="0" xfId="0" applyNumberFormat="1" applyFont="1" applyFill="1" applyAlignment="1" applyProtection="1">
      <alignment horizontal="center" vertical="center"/>
      <protection hidden="1"/>
    </xf>
    <xf numFmtId="165" fontId="103" fillId="14" borderId="0" xfId="0" applyNumberFormat="1" applyFont="1" applyFill="1" applyAlignment="1" applyProtection="1">
      <alignment horizontal="center" vertical="center"/>
      <protection hidden="1"/>
    </xf>
    <xf numFmtId="49" fontId="19" fillId="0" borderId="0" xfId="0" applyNumberFormat="1" applyFont="1" applyAlignment="1" applyProtection="1">
      <alignment horizontal="right" vertical="center"/>
      <protection hidden="1"/>
    </xf>
    <xf numFmtId="0" fontId="106" fillId="0" borderId="0" xfId="0" applyFont="1" applyAlignment="1" applyProtection="1">
      <alignment horizontal="right" vertical="center"/>
      <protection hidden="1"/>
    </xf>
    <xf numFmtId="0" fontId="28" fillId="0" borderId="0" xfId="0" applyFont="1" applyAlignment="1" applyProtection="1">
      <alignment horizontal="right" vertical="center"/>
      <protection hidden="1"/>
    </xf>
    <xf numFmtId="0" fontId="40" fillId="0" borderId="0" xfId="0" applyFont="1" applyAlignment="1" applyProtection="1">
      <alignment horizontal="right" vertical="center"/>
      <protection hidden="1"/>
    </xf>
    <xf numFmtId="0" fontId="40" fillId="0" borderId="0" xfId="0" applyFont="1" applyAlignment="1" applyProtection="1">
      <alignment horizontal="left" vertical="center"/>
      <protection hidden="1"/>
    </xf>
    <xf numFmtId="0" fontId="102" fillId="0" borderId="0" xfId="0" applyFont="1" applyAlignment="1" applyProtection="1">
      <alignment horizontal="right" vertical="center"/>
      <protection hidden="1"/>
    </xf>
    <xf numFmtId="0" fontId="105" fillId="0" borderId="0" xfId="0" applyFont="1" applyAlignment="1" applyProtection="1">
      <alignment horizontal="right" vertical="center"/>
      <protection hidden="1"/>
    </xf>
    <xf numFmtId="0" fontId="25"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0" fontId="7" fillId="0" borderId="0" xfId="0" applyFont="1" applyAlignment="1" applyProtection="1">
      <alignment horizontal="left" vertical="center"/>
      <protection hidden="1"/>
    </xf>
    <xf numFmtId="1" fontId="7" fillId="0" borderId="0" xfId="0" applyNumberFormat="1" applyFont="1" applyAlignment="1" applyProtection="1">
      <alignment horizontal="right" vertical="center"/>
      <protection hidden="1"/>
    </xf>
    <xf numFmtId="1" fontId="7" fillId="0" borderId="0" xfId="0" applyNumberFormat="1" applyFont="1" applyAlignment="1" applyProtection="1">
      <alignment horizontal="left" vertical="center"/>
      <protection hidden="1"/>
    </xf>
    <xf numFmtId="0" fontId="40" fillId="3" borderId="0" xfId="0" applyFont="1" applyFill="1" applyAlignment="1" applyProtection="1">
      <alignment horizontal="right" vertical="center"/>
      <protection hidden="1"/>
    </xf>
    <xf numFmtId="165" fontId="19" fillId="0" borderId="0" xfId="0" applyNumberFormat="1" applyFont="1" applyAlignment="1" applyProtection="1">
      <alignment horizontal="right" vertical="center"/>
      <protection hidden="1"/>
    </xf>
    <xf numFmtId="0" fontId="102" fillId="0" borderId="0" xfId="0" applyFont="1" applyAlignment="1" applyProtection="1">
      <alignment horizontal="center" vertical="center"/>
      <protection hidden="1"/>
    </xf>
    <xf numFmtId="165" fontId="7" fillId="0" borderId="3" xfId="0" applyNumberFormat="1" applyFont="1" applyBorder="1" applyAlignment="1" applyProtection="1">
      <alignment horizontal="right" vertical="center"/>
      <protection hidden="1"/>
    </xf>
    <xf numFmtId="165" fontId="19" fillId="0" borderId="0" xfId="0" applyNumberFormat="1" applyFont="1" applyAlignment="1" applyProtection="1">
      <alignment vertical="center"/>
      <protection hidden="1"/>
    </xf>
    <xf numFmtId="165" fontId="19" fillId="0" borderId="3" xfId="0" applyNumberFormat="1" applyFont="1" applyBorder="1" applyAlignment="1" applyProtection="1">
      <alignment horizontal="right" vertical="center"/>
      <protection hidden="1"/>
    </xf>
    <xf numFmtId="0" fontId="19" fillId="0" borderId="0" xfId="0" applyFont="1" applyAlignment="1" applyProtection="1">
      <alignment horizontal="left" vertical="center"/>
      <protection hidden="1"/>
    </xf>
    <xf numFmtId="165" fontId="19" fillId="0" borderId="3" xfId="0" applyNumberFormat="1" applyFont="1" applyBorder="1" applyAlignment="1" applyProtection="1">
      <alignment vertical="center"/>
      <protection hidden="1"/>
    </xf>
    <xf numFmtId="165" fontId="7" fillId="0" borderId="0" xfId="0" applyNumberFormat="1" applyFont="1" applyAlignment="1" applyProtection="1">
      <alignment horizontal="right" vertical="center"/>
      <protection hidden="1"/>
    </xf>
    <xf numFmtId="165" fontId="7" fillId="0" borderId="0" xfId="0" applyNumberFormat="1" applyFont="1" applyAlignment="1" applyProtection="1">
      <alignment vertical="center"/>
      <protection hidden="1"/>
    </xf>
    <xf numFmtId="0" fontId="24" fillId="0" borderId="0" xfId="0" applyFont="1" applyAlignment="1" applyProtection="1">
      <alignment horizontal="center" vertical="center"/>
      <protection hidden="1"/>
    </xf>
    <xf numFmtId="0" fontId="42" fillId="0" borderId="0" xfId="0" applyFont="1" applyAlignment="1" applyProtection="1">
      <alignment horizontal="center" vertical="center"/>
      <protection hidden="1"/>
    </xf>
    <xf numFmtId="0" fontId="107" fillId="0" borderId="0" xfId="0" applyFont="1" applyAlignment="1" applyProtection="1">
      <alignment horizontal="center" vertical="center"/>
      <protection hidden="1"/>
    </xf>
    <xf numFmtId="169" fontId="19" fillId="0" borderId="0" xfId="0" applyNumberFormat="1" applyFont="1" applyAlignment="1" applyProtection="1">
      <alignment horizontal="center" vertical="center"/>
      <protection hidden="1"/>
    </xf>
    <xf numFmtId="170" fontId="19" fillId="0" borderId="0" xfId="0" applyNumberFormat="1" applyFont="1" applyAlignment="1" applyProtection="1">
      <alignment horizontal="center" vertical="center"/>
      <protection hidden="1"/>
    </xf>
    <xf numFmtId="0" fontId="42" fillId="0" borderId="0" xfId="0" applyFont="1" applyAlignment="1" applyProtection="1">
      <alignment horizontal="left" vertical="center"/>
      <protection hidden="1"/>
    </xf>
    <xf numFmtId="0" fontId="102" fillId="0" borderId="0" xfId="0" applyFont="1" applyAlignment="1" applyProtection="1">
      <alignment horizontal="center" wrapText="1"/>
      <protection hidden="1"/>
    </xf>
    <xf numFmtId="165" fontId="89" fillId="0" borderId="12" xfId="0" applyNumberFormat="1" applyFont="1" applyBorder="1" applyAlignment="1" applyProtection="1">
      <alignment horizontal="center" vertical="center"/>
      <protection hidden="1"/>
    </xf>
    <xf numFmtId="165" fontId="89" fillId="0" borderId="12" xfId="0" applyNumberFormat="1" applyFont="1" applyBorder="1" applyAlignment="1" applyProtection="1">
      <alignment horizontal="center" vertical="center" wrapText="1"/>
      <protection hidden="1"/>
    </xf>
    <xf numFmtId="1" fontId="19" fillId="0" borderId="0" xfId="0" applyNumberFormat="1" applyFont="1" applyAlignment="1" applyProtection="1">
      <alignment horizontal="right" vertical="center"/>
      <protection hidden="1"/>
    </xf>
    <xf numFmtId="1" fontId="19" fillId="0" borderId="3" xfId="0" applyNumberFormat="1" applyFont="1" applyBorder="1" applyAlignment="1" applyProtection="1">
      <alignment horizontal="right" vertical="center"/>
      <protection hidden="1"/>
    </xf>
    <xf numFmtId="1" fontId="42" fillId="0" borderId="12" xfId="0" applyNumberFormat="1" applyFont="1" applyBorder="1" applyAlignment="1" applyProtection="1">
      <alignment horizontal="right" vertical="center"/>
      <protection locked="0" hidden="1"/>
    </xf>
    <xf numFmtId="1" fontId="42" fillId="0" borderId="12" xfId="0" applyNumberFormat="1" applyFont="1" applyBorder="1" applyAlignment="1" applyProtection="1">
      <alignment vertical="center"/>
      <protection locked="0" hidden="1"/>
    </xf>
    <xf numFmtId="1" fontId="7" fillId="0" borderId="0" xfId="0" applyNumberFormat="1" applyFont="1" applyAlignment="1" applyProtection="1">
      <alignment horizontal="center" vertical="center"/>
      <protection hidden="1"/>
    </xf>
    <xf numFmtId="0" fontId="29" fillId="0" borderId="0" xfId="0" applyFont="1" applyAlignment="1" applyProtection="1">
      <alignment horizontal="left" vertical="center"/>
      <protection hidden="1"/>
    </xf>
    <xf numFmtId="1" fontId="7" fillId="0" borderId="3" xfId="0" applyNumberFormat="1" applyFont="1" applyBorder="1" applyAlignment="1" applyProtection="1">
      <alignment horizontal="right" vertical="center"/>
      <protection hidden="1"/>
    </xf>
    <xf numFmtId="1" fontId="7" fillId="0" borderId="0" xfId="0" applyNumberFormat="1" applyFont="1" applyAlignment="1" applyProtection="1">
      <alignment horizontal="right" vertical="center" wrapText="1"/>
      <protection hidden="1"/>
    </xf>
    <xf numFmtId="0" fontId="19" fillId="0" borderId="6" xfId="0" applyFont="1" applyBorder="1" applyAlignment="1" applyProtection="1">
      <alignment horizontal="center" vertical="center"/>
      <protection hidden="1"/>
    </xf>
    <xf numFmtId="0" fontId="5" fillId="16" borderId="17" xfId="0" applyFont="1" applyFill="1" applyBorder="1" applyAlignment="1" applyProtection="1">
      <alignment horizontal="left" vertical="center"/>
      <protection hidden="1"/>
    </xf>
    <xf numFmtId="0" fontId="26" fillId="16" borderId="17" xfId="0" applyFont="1" applyFill="1" applyBorder="1" applyAlignment="1" applyProtection="1">
      <alignment horizontal="center" vertical="center"/>
      <protection hidden="1"/>
    </xf>
    <xf numFmtId="0" fontId="14" fillId="16" borderId="17" xfId="0" applyFont="1" applyFill="1" applyBorder="1" applyAlignment="1" applyProtection="1">
      <alignment horizontal="left" vertical="center"/>
      <protection hidden="1"/>
    </xf>
    <xf numFmtId="0" fontId="14" fillId="16" borderId="17" xfId="0" applyFont="1" applyFill="1" applyBorder="1" applyAlignment="1" applyProtection="1">
      <alignment vertical="center"/>
      <protection hidden="1"/>
    </xf>
    <xf numFmtId="0" fontId="26" fillId="16" borderId="17" xfId="0" applyFont="1" applyFill="1" applyBorder="1" applyAlignment="1" applyProtection="1">
      <alignment vertical="center"/>
      <protection hidden="1"/>
    </xf>
    <xf numFmtId="0" fontId="5" fillId="16" borderId="17" xfId="0" applyFont="1" applyFill="1" applyBorder="1" applyAlignment="1" applyProtection="1">
      <alignment horizontal="center" vertical="center"/>
      <protection hidden="1"/>
    </xf>
    <xf numFmtId="0" fontId="12" fillId="16" borderId="17" xfId="0" applyFont="1" applyFill="1" applyBorder="1" applyAlignment="1" applyProtection="1">
      <alignment horizontal="center" vertical="center"/>
      <protection hidden="1"/>
    </xf>
    <xf numFmtId="0" fontId="48" fillId="16" borderId="17" xfId="0" applyFont="1" applyFill="1" applyBorder="1" applyAlignment="1" applyProtection="1">
      <alignment horizontal="left" vertical="center"/>
      <protection hidden="1"/>
    </xf>
    <xf numFmtId="1" fontId="26" fillId="16" borderId="17" xfId="0" applyNumberFormat="1" applyFont="1" applyFill="1" applyBorder="1" applyAlignment="1" applyProtection="1">
      <alignment horizontal="center" vertical="center"/>
      <protection hidden="1"/>
    </xf>
    <xf numFmtId="167" fontId="26" fillId="16" borderId="17" xfId="0" applyNumberFormat="1" applyFont="1" applyFill="1" applyBorder="1" applyAlignment="1" applyProtection="1">
      <alignment horizontal="center" vertical="center"/>
      <protection hidden="1"/>
    </xf>
    <xf numFmtId="0" fontId="26" fillId="16" borderId="17" xfId="0" applyFont="1" applyFill="1" applyBorder="1" applyAlignment="1" applyProtection="1">
      <alignment horizontal="left" vertical="center"/>
      <protection hidden="1"/>
    </xf>
    <xf numFmtId="0" fontId="59" fillId="16" borderId="17" xfId="0" applyFont="1" applyFill="1" applyBorder="1" applyAlignment="1" applyProtection="1">
      <alignment vertical="center" wrapText="1"/>
      <protection hidden="1"/>
    </xf>
    <xf numFmtId="9" fontId="31" fillId="0" borderId="0" xfId="0" applyNumberFormat="1" applyFont="1" applyAlignment="1" applyProtection="1">
      <alignment horizontal="center" vertical="center"/>
      <protection hidden="1"/>
    </xf>
    <xf numFmtId="171" fontId="5" fillId="0" borderId="18" xfId="0" applyNumberFormat="1" applyFont="1" applyBorder="1" applyAlignment="1" applyProtection="1">
      <alignment horizontal="right" vertical="center"/>
      <protection hidden="1"/>
    </xf>
    <xf numFmtId="1" fontId="18" fillId="0" borderId="3" xfId="0" applyNumberFormat="1" applyFont="1" applyBorder="1" applyAlignment="1" applyProtection="1">
      <alignment horizontal="center" vertical="center"/>
      <protection hidden="1"/>
    </xf>
    <xf numFmtId="167" fontId="18" fillId="0" borderId="0" xfId="0" applyNumberFormat="1" applyFont="1" applyAlignment="1" applyProtection="1">
      <alignment horizontal="left" vertical="center"/>
      <protection hidden="1"/>
    </xf>
    <xf numFmtId="165" fontId="102" fillId="0" borderId="0" xfId="0" applyNumberFormat="1" applyFont="1" applyAlignment="1" applyProtection="1">
      <alignment horizontal="left" vertical="center"/>
      <protection hidden="1"/>
    </xf>
    <xf numFmtId="0" fontId="54" fillId="2" borderId="0" xfId="0" applyFont="1" applyFill="1" applyAlignment="1" applyProtection="1">
      <alignment horizontal="center" vertical="center" wrapText="1"/>
      <protection hidden="1"/>
    </xf>
    <xf numFmtId="0" fontId="26" fillId="16" borderId="17" xfId="0" applyFont="1" applyFill="1" applyBorder="1" applyAlignment="1" applyProtection="1">
      <alignment horizontal="center" vertical="center"/>
      <protection hidden="1"/>
    </xf>
    <xf numFmtId="0" fontId="12" fillId="0" borderId="0" xfId="0" applyFont="1" applyAlignment="1" applyProtection="1">
      <alignment horizontal="right" vertical="center"/>
      <protection hidden="1"/>
    </xf>
    <xf numFmtId="0" fontId="104" fillId="15" borderId="0" xfId="0" applyFont="1" applyFill="1" applyAlignment="1" applyProtection="1">
      <alignment horizontal="right" vertical="center"/>
      <protection hidden="1"/>
    </xf>
    <xf numFmtId="0" fontId="104" fillId="15" borderId="7" xfId="0" applyFont="1" applyFill="1" applyBorder="1" applyAlignment="1" applyProtection="1">
      <alignment horizontal="right" vertical="center" wrapText="1"/>
      <protection hidden="1"/>
    </xf>
    <xf numFmtId="0" fontId="106"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9" fillId="0" borderId="0" xfId="0" applyFont="1" applyAlignment="1" applyProtection="1">
      <alignment horizontal="right" vertical="center"/>
      <protection hidden="1"/>
    </xf>
    <xf numFmtId="165" fontId="7" fillId="0" borderId="0" xfId="0" applyNumberFormat="1" applyFont="1" applyAlignment="1" applyProtection="1">
      <alignment horizontal="left" vertical="center"/>
      <protection hidden="1"/>
    </xf>
    <xf numFmtId="0" fontId="83" fillId="0" borderId="0" xfId="0" applyFont="1" applyAlignment="1" applyProtection="1">
      <alignment vertical="center"/>
      <protection hidden="1"/>
    </xf>
    <xf numFmtId="0" fontId="26" fillId="0" borderId="0" xfId="0" applyFont="1" applyAlignment="1" applyProtection="1">
      <alignment horizontal="right" vertical="center"/>
      <protection hidden="1"/>
    </xf>
    <xf numFmtId="0" fontId="5" fillId="16" borderId="17" xfId="0" applyFont="1" applyFill="1" applyBorder="1" applyAlignment="1" applyProtection="1">
      <alignment horizontal="left" vertical="center"/>
      <protection hidden="1"/>
    </xf>
    <xf numFmtId="0" fontId="7" fillId="0" borderId="0" xfId="0" applyFont="1" applyAlignment="1" applyProtection="1">
      <alignment horizontal="left" vertical="center"/>
      <protection hidden="1"/>
    </xf>
    <xf numFmtId="168" fontId="5" fillId="16" borderId="17" xfId="0" applyNumberFormat="1" applyFont="1" applyFill="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26" fillId="0" borderId="0" xfId="0" applyFont="1" applyAlignment="1" applyProtection="1">
      <alignment horizontal="center" vertical="center" wrapText="1"/>
      <protection hidden="1"/>
    </xf>
    <xf numFmtId="0" fontId="18" fillId="0" borderId="0" xfId="0" applyFont="1" applyAlignment="1" applyProtection="1">
      <alignment horizontal="left" vertical="center"/>
      <protection hidden="1"/>
    </xf>
    <xf numFmtId="0" fontId="10" fillId="2" borderId="0" xfId="0" applyFont="1" applyFill="1" applyAlignment="1" applyProtection="1">
      <alignment horizontal="center" vertical="center"/>
      <protection hidden="1"/>
    </xf>
    <xf numFmtId="0" fontId="40" fillId="15" borderId="0" xfId="0" applyFont="1" applyFill="1" applyAlignment="1" applyProtection="1">
      <alignment horizontal="right" vertical="center"/>
      <protection hidden="1"/>
    </xf>
    <xf numFmtId="0" fontId="40" fillId="15" borderId="0" xfId="0" applyFont="1" applyFill="1" applyAlignment="1" applyProtection="1">
      <alignment vertical="center"/>
      <protection hidden="1"/>
    </xf>
    <xf numFmtId="0" fontId="105" fillId="0" borderId="0" xfId="0" applyFont="1" applyAlignment="1" applyProtection="1">
      <alignment horizontal="center" vertical="center"/>
      <protection hidden="1"/>
    </xf>
    <xf numFmtId="0" fontId="5" fillId="16" borderId="17" xfId="0" applyFont="1" applyFill="1" applyBorder="1" applyAlignment="1" applyProtection="1">
      <alignment horizontal="left"/>
      <protection hidden="1"/>
    </xf>
    <xf numFmtId="0" fontId="106" fillId="0" borderId="0" xfId="0" applyFont="1" applyAlignment="1" applyProtection="1">
      <alignment horizontal="left" vertical="center"/>
      <protection hidden="1"/>
    </xf>
    <xf numFmtId="0" fontId="94" fillId="0" borderId="0" xfId="0" applyFont="1" applyAlignment="1" applyProtection="1">
      <alignment horizontal="center" vertical="center"/>
      <protection hidden="1"/>
    </xf>
    <xf numFmtId="0" fontId="94" fillId="0" borderId="7" xfId="0" applyFont="1" applyBorder="1" applyAlignment="1" applyProtection="1">
      <alignment horizontal="center" vertical="center"/>
      <protection hidden="1"/>
    </xf>
    <xf numFmtId="0" fontId="29"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0" fontId="5"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83" fillId="0" borderId="0" xfId="0" applyFont="1" applyAlignment="1" applyProtection="1">
      <alignment horizontal="left" vertical="center"/>
      <protection hidden="1"/>
    </xf>
    <xf numFmtId="165" fontId="102" fillId="14" borderId="0" xfId="0" applyNumberFormat="1" applyFont="1" applyFill="1" applyAlignment="1" applyProtection="1">
      <alignment horizontal="center" vertical="center"/>
      <protection hidden="1"/>
    </xf>
    <xf numFmtId="0" fontId="104" fillId="0" borderId="0" xfId="0" applyFont="1" applyAlignment="1" applyProtection="1">
      <alignment horizontal="center" vertical="center"/>
      <protection hidden="1"/>
    </xf>
    <xf numFmtId="0" fontId="40" fillId="15" borderId="7" xfId="0" applyFont="1" applyFill="1" applyBorder="1" applyAlignment="1" applyProtection="1">
      <alignment horizontal="right" vertical="center"/>
      <protection hidden="1"/>
    </xf>
    <xf numFmtId="0" fontId="40" fillId="15" borderId="7" xfId="0" applyFont="1" applyFill="1" applyBorder="1" applyAlignment="1" applyProtection="1">
      <alignment vertical="center"/>
      <protection hidden="1"/>
    </xf>
    <xf numFmtId="0" fontId="49" fillId="11" borderId="12" xfId="0" applyFont="1" applyFill="1" applyBorder="1" applyAlignment="1" applyProtection="1">
      <alignment horizontal="left" vertical="center"/>
      <protection locked="0" hidden="1"/>
    </xf>
    <xf numFmtId="0" fontId="5" fillId="0" borderId="0" xfId="0" applyFont="1" applyAlignment="1" applyProtection="1">
      <alignment horizontal="center" wrapText="1"/>
      <protection hidden="1"/>
    </xf>
    <xf numFmtId="0" fontId="102" fillId="0" borderId="12" xfId="0" applyFont="1" applyBorder="1" applyAlignment="1" applyProtection="1">
      <alignment horizontal="center" vertical="center" wrapText="1"/>
      <protection hidden="1"/>
    </xf>
    <xf numFmtId="0" fontId="41" fillId="11" borderId="12" xfId="0" applyFont="1" applyFill="1" applyBorder="1" applyAlignment="1" applyProtection="1">
      <alignment horizontal="left" vertical="top" wrapText="1" indent="1"/>
      <protection locked="0" hidden="1"/>
    </xf>
  </cellXfs>
  <cellStyles count="3">
    <cellStyle name="Hyperlink" xfId="2" builtinId="8"/>
    <cellStyle name="Procent" xfId="1" builtinId="5"/>
    <cellStyle name="Standaard" xfId="0" builtinId="0"/>
  </cellStyles>
  <dxfs count="19">
    <dxf>
      <font>
        <b/>
        <i val="0"/>
        <strike val="0"/>
        <color theme="0"/>
      </font>
      <fill>
        <patternFill>
          <bgColor rgb="FFFF0000"/>
        </patternFill>
      </fill>
    </dxf>
    <dxf>
      <font>
        <b/>
        <i val="0"/>
        <strike val="0"/>
        <color theme="0"/>
      </font>
      <fill>
        <patternFill>
          <bgColor rgb="FFFF0000"/>
        </patternFill>
      </fill>
    </dxf>
    <dxf>
      <font>
        <color theme="3" tint="0.499984740745262"/>
      </font>
    </dxf>
    <dxf>
      <font>
        <color rgb="FFFF0000"/>
      </font>
    </dxf>
    <dxf>
      <font>
        <b val="0"/>
        <i/>
        <strike val="0"/>
        <color rgb="FFFF0000"/>
      </font>
    </dxf>
    <dxf>
      <font>
        <b val="0"/>
        <i/>
        <color rgb="FFFF0000"/>
      </font>
    </dxf>
    <dxf>
      <font>
        <color theme="3" tint="0.499984740745262"/>
      </font>
    </dxf>
    <dxf>
      <font>
        <color rgb="FFFF0000"/>
      </font>
    </dxf>
    <dxf>
      <font>
        <color rgb="FFFF0000"/>
      </font>
    </dxf>
    <dxf>
      <font>
        <b/>
        <i val="0"/>
        <color rgb="FFFF0000"/>
      </font>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b val="0"/>
        <i/>
        <strike val="0"/>
        <color rgb="FF00B050"/>
      </font>
    </dxf>
    <dxf>
      <fill>
        <gradientFill degree="45">
          <stop position="0">
            <color theme="0"/>
          </stop>
          <stop position="0.5">
            <color rgb="FF92D050"/>
          </stop>
          <stop position="1">
            <color theme="0"/>
          </stop>
        </gradientFill>
      </fill>
    </dxf>
    <dxf>
      <font>
        <color theme="0"/>
      </font>
      <fill>
        <patternFill>
          <bgColor theme="5"/>
        </patternFill>
      </fill>
    </dxf>
    <dxf>
      <font>
        <color theme="0"/>
      </font>
      <fill>
        <patternFill>
          <bgColor theme="7" tint="0.39994506668294322"/>
        </patternFill>
      </fill>
    </dxf>
  </dxfs>
  <tableStyles count="0" defaultTableStyle="TableStyleMedium2" defaultPivotStyle="PivotStyleLight16"/>
  <colors>
    <mruColors>
      <color rgb="FFF7F7F7"/>
      <color rgb="FFD7E2EE"/>
      <color rgb="FF88A9CB"/>
      <color rgb="FFFFC000"/>
      <color rgb="FFD2EEE2"/>
      <color rgb="FFC00000"/>
      <color rgb="FF7DCCAB"/>
      <color rgb="FF000000"/>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43027766207812"/>
          <c:y val="0.38921787225464899"/>
          <c:w val="0.73410178119889036"/>
          <c:h val="0.60557848176223072"/>
        </c:manualLayout>
      </c:layout>
      <c:pieChart>
        <c:varyColors val="1"/>
        <c:ser>
          <c:idx val="0"/>
          <c:order val="0"/>
          <c:spPr>
            <a:solidFill>
              <a:srgbClr val="7DCCAB"/>
            </a:solidFill>
            <a:ln>
              <a:noFill/>
            </a:ln>
          </c:spPr>
          <c:dPt>
            <c:idx val="0"/>
            <c:bubble3D val="0"/>
            <c:spPr>
              <a:solidFill>
                <a:srgbClr val="FFC000"/>
              </a:solidFill>
              <a:ln w="19050">
                <a:noFill/>
              </a:ln>
              <a:effectLst/>
            </c:spPr>
            <c:extLst>
              <c:ext xmlns:c16="http://schemas.microsoft.com/office/drawing/2014/chart" uri="{C3380CC4-5D6E-409C-BE32-E72D297353CC}">
                <c16:uniqueId val="{00000001-301F-4B41-9495-295FFC3B9639}"/>
              </c:ext>
            </c:extLst>
          </c:dPt>
          <c:dPt>
            <c:idx val="1"/>
            <c:bubble3D val="0"/>
            <c:spPr>
              <a:solidFill>
                <a:srgbClr val="7DCCAB"/>
              </a:solidFill>
              <a:ln w="19050">
                <a:noFill/>
              </a:ln>
              <a:effectLst/>
            </c:spPr>
            <c:extLst>
              <c:ext xmlns:c16="http://schemas.microsoft.com/office/drawing/2014/chart" uri="{C3380CC4-5D6E-409C-BE32-E72D297353CC}">
                <c16:uniqueId val="{00000003-301F-4B41-9495-295FFC3B9639}"/>
              </c:ext>
            </c:extLst>
          </c:dPt>
          <c:dPt>
            <c:idx val="2"/>
            <c:bubble3D val="0"/>
            <c:spPr>
              <a:solidFill>
                <a:srgbClr val="D2EEE2"/>
              </a:solidFill>
              <a:ln w="19050">
                <a:noFill/>
              </a:ln>
              <a:effectLst/>
            </c:spPr>
            <c:extLst>
              <c:ext xmlns:c16="http://schemas.microsoft.com/office/drawing/2014/chart" uri="{C3380CC4-5D6E-409C-BE32-E72D297353CC}">
                <c16:uniqueId val="{00000005-301F-4B41-9495-295FFC3B9639}"/>
              </c:ext>
            </c:extLst>
          </c:dPt>
          <c:dPt>
            <c:idx val="3"/>
            <c:bubble3D val="0"/>
            <c:spPr>
              <a:solidFill>
                <a:srgbClr val="C00000"/>
              </a:solidFill>
              <a:ln w="19050">
                <a:noFill/>
              </a:ln>
              <a:effectLst/>
            </c:spPr>
            <c:extLst>
              <c:ext xmlns:c16="http://schemas.microsoft.com/office/drawing/2014/chart" uri="{C3380CC4-5D6E-409C-BE32-E72D297353CC}">
                <c16:uniqueId val="{00000007-301F-4B41-9495-295FFC3B9639}"/>
              </c:ext>
            </c:extLst>
          </c:dPt>
          <c:dPt>
            <c:idx val="4"/>
            <c:bubble3D val="0"/>
            <c:spPr>
              <a:solidFill>
                <a:srgbClr val="7DCCAB"/>
              </a:solidFill>
              <a:ln w="19050">
                <a:noFill/>
              </a:ln>
              <a:effectLst/>
            </c:spPr>
            <c:extLst>
              <c:ext xmlns:c16="http://schemas.microsoft.com/office/drawing/2014/chart" uri="{C3380CC4-5D6E-409C-BE32-E72D297353CC}">
                <c16:uniqueId val="{00000009-301F-4B41-9495-295FFC3B9639}"/>
              </c:ext>
            </c:extLst>
          </c:dPt>
          <c:dPt>
            <c:idx val="5"/>
            <c:bubble3D val="0"/>
            <c:spPr>
              <a:solidFill>
                <a:srgbClr val="7DCCAB"/>
              </a:solidFill>
              <a:ln w="19050">
                <a:noFill/>
              </a:ln>
              <a:effectLst/>
            </c:spPr>
            <c:extLst>
              <c:ext xmlns:c16="http://schemas.microsoft.com/office/drawing/2014/chart" uri="{C3380CC4-5D6E-409C-BE32-E72D297353CC}">
                <c16:uniqueId val="{0000000B-301F-4B41-9495-295FFC3B9639}"/>
              </c:ext>
            </c:extLst>
          </c:dPt>
          <c:dLbls>
            <c:delete val="1"/>
          </c:dLbls>
          <c:val>
            <c:numRef>
              <c:f>'mijn jaartaakOP'!$M$48:$M$51</c:f>
              <c:numCache>
                <c:formatCode>0_ ;[Red]\-0\ </c:formatCode>
                <c:ptCount val="4"/>
                <c:pt idx="0">
                  <c:v>0</c:v>
                </c:pt>
                <c:pt idx="1">
                  <c:v>0</c:v>
                </c:pt>
                <c:pt idx="2">
                  <c:v>0</c:v>
                </c:pt>
                <c:pt idx="3">
                  <c:v>0</c:v>
                </c:pt>
              </c:numCache>
            </c:numRef>
          </c:val>
          <c:extLst>
            <c:ext xmlns:c16="http://schemas.microsoft.com/office/drawing/2014/chart" uri="{C3380CC4-5D6E-409C-BE32-E72D297353CC}">
              <c16:uniqueId val="{0000000C-301F-4B41-9495-295FFC3B9639}"/>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l-N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45653571225294"/>
          <c:y val="0.11346374632632124"/>
          <c:w val="0.77622425196850398"/>
          <c:h val="0.79531173357428686"/>
        </c:manualLayout>
      </c:layout>
      <c:pieChart>
        <c:varyColors val="0"/>
        <c:ser>
          <c:idx val="1"/>
          <c:order val="0"/>
          <c:spPr>
            <a:solidFill>
              <a:schemeClr val="accent4">
                <a:lumMod val="60000"/>
                <a:lumOff val="40000"/>
              </a:schemeClr>
            </a:solidFill>
            <a:ln w="6350">
              <a:noFill/>
            </a:ln>
            <a:effectLst/>
          </c:spPr>
          <c:dPt>
            <c:idx val="0"/>
            <c:bubble3D val="0"/>
            <c:spPr>
              <a:solidFill>
                <a:srgbClr val="C00000"/>
              </a:solidFill>
              <a:ln w="6350">
                <a:noFill/>
              </a:ln>
              <a:effectLst/>
            </c:spPr>
            <c:extLst>
              <c:ext xmlns:c16="http://schemas.microsoft.com/office/drawing/2014/chart" uri="{C3380CC4-5D6E-409C-BE32-E72D297353CC}">
                <c16:uniqueId val="{00000001-F22C-4C6C-A6B9-1C10B861566B}"/>
              </c:ext>
            </c:extLst>
          </c:dPt>
          <c:dPt>
            <c:idx val="1"/>
            <c:bubble3D val="0"/>
            <c:spPr>
              <a:solidFill>
                <a:schemeClr val="accent6">
                  <a:lumMod val="20000"/>
                  <a:lumOff val="80000"/>
                </a:schemeClr>
              </a:solidFill>
              <a:ln w="6350">
                <a:noFill/>
              </a:ln>
              <a:effectLst/>
            </c:spPr>
            <c:extLst>
              <c:ext xmlns:c16="http://schemas.microsoft.com/office/drawing/2014/chart" uri="{C3380CC4-5D6E-409C-BE32-E72D297353CC}">
                <c16:uniqueId val="{00000003-F22C-4C6C-A6B9-1C10B861566B}"/>
              </c:ext>
            </c:extLst>
          </c:dPt>
          <c:dLbls>
            <c:delete val="1"/>
          </c:dLbls>
          <c:val>
            <c:numRef>
              <c:f>'mijn jaartaakOP'!$M$69:$M$70</c:f>
              <c:numCache>
                <c:formatCode>0_ ;[Red]\-0\ </c:formatCode>
                <c:ptCount val="2"/>
                <c:pt idx="0">
                  <c:v>0</c:v>
                </c:pt>
                <c:pt idx="1">
                  <c:v>0</c:v>
                </c:pt>
              </c:numCache>
            </c:numRef>
          </c:val>
          <c:extLst>
            <c:ext xmlns:c16="http://schemas.microsoft.com/office/drawing/2014/chart" uri="{C3380CC4-5D6E-409C-BE32-E72D297353CC}">
              <c16:uniqueId val="{00000004-F22C-4C6C-A6B9-1C10B861566B}"/>
            </c:ext>
          </c:extLst>
        </c:ser>
        <c:dLbls>
          <c:dLblPos val="inEnd"/>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l-NL"/>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20977231621152"/>
          <c:y val="6.368732288338845E-2"/>
          <c:w val="0.77622425196850398"/>
          <c:h val="0.79531173357428686"/>
        </c:manualLayout>
      </c:layout>
      <c:pieChart>
        <c:varyColors val="0"/>
        <c:ser>
          <c:idx val="1"/>
          <c:order val="0"/>
          <c:spPr>
            <a:solidFill>
              <a:schemeClr val="accent2"/>
            </a:solidFill>
            <a:ln w="19050">
              <a:solidFill>
                <a:schemeClr val="lt1"/>
              </a:solidFill>
            </a:ln>
            <a:effectLst/>
          </c:spPr>
          <c:dPt>
            <c:idx val="0"/>
            <c:bubble3D val="0"/>
            <c:spPr>
              <a:solidFill>
                <a:srgbClr val="FFC000"/>
              </a:solidFill>
              <a:ln w="19050">
                <a:noFill/>
              </a:ln>
              <a:effectLst/>
            </c:spPr>
            <c:extLst>
              <c:ext xmlns:c16="http://schemas.microsoft.com/office/drawing/2014/chart" uri="{C3380CC4-5D6E-409C-BE32-E72D297353CC}">
                <c16:uniqueId val="{00000001-6E35-457B-9745-EF9B5C651EFD}"/>
              </c:ext>
            </c:extLst>
          </c:dPt>
          <c:dPt>
            <c:idx val="1"/>
            <c:bubble3D val="0"/>
            <c:spPr>
              <a:solidFill>
                <a:schemeClr val="accent6">
                  <a:lumMod val="20000"/>
                  <a:lumOff val="80000"/>
                </a:schemeClr>
              </a:solidFill>
              <a:ln w="19050">
                <a:noFill/>
              </a:ln>
              <a:effectLst/>
            </c:spPr>
            <c:extLst>
              <c:ext xmlns:c16="http://schemas.microsoft.com/office/drawing/2014/chart" uri="{C3380CC4-5D6E-409C-BE32-E72D297353CC}">
                <c16:uniqueId val="{00000003-6E35-457B-9745-EF9B5C651EFD}"/>
              </c:ext>
            </c:extLst>
          </c:dPt>
          <c:val>
            <c:numRef>
              <c:f>'mijn jaartaakOP'!$M$64:$M$65</c:f>
              <c:numCache>
                <c:formatCode>0_ ;[Red]\-0\ </c:formatCode>
                <c:ptCount val="2"/>
                <c:pt idx="0">
                  <c:v>0</c:v>
                </c:pt>
                <c:pt idx="1">
                  <c:v>0</c:v>
                </c:pt>
              </c:numCache>
            </c:numRef>
          </c:val>
          <c:extLst>
            <c:ext xmlns:c16="http://schemas.microsoft.com/office/drawing/2014/chart" uri="{C3380CC4-5D6E-409C-BE32-E72D297353CC}">
              <c16:uniqueId val="{00000004-6E35-457B-9745-EF9B5C651EFD}"/>
            </c:ext>
          </c:extLst>
        </c:ser>
        <c:dLbls>
          <c:showLegendKey val="0"/>
          <c:showVal val="0"/>
          <c:showCatName val="0"/>
          <c:showSerName val="0"/>
          <c:showPercent val="0"/>
          <c:showBubbleSize val="0"/>
          <c:showLeaderLines val="1"/>
        </c:dLbls>
        <c:firstSliceAng val="0"/>
        <c:extLst/>
      </c:pieChart>
      <c:spPr>
        <a:solidFill>
          <a:schemeClr val="bg1"/>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noFill/>
        </a:defRPr>
      </a:pPr>
      <a:endParaRPr lang="nl-N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taakberekeningpo.nl/tips-tricks-invullen-afdrukken-pdf-handig-werkbladen-meer-tegelijk/" TargetMode="External"/><Relationship Id="rId13" Type="http://schemas.openxmlformats.org/officeDocument/2006/relationships/hyperlink" Target="https://taakberekeningpo.nl/pdi-budget-professionalisering-duurzame-inzetbaarheid-sparen/" TargetMode="External"/><Relationship Id="rId18" Type="http://schemas.openxmlformats.org/officeDocument/2006/relationships/image" Target="../media/image7.svg"/><Relationship Id="rId26" Type="http://schemas.openxmlformats.org/officeDocument/2006/relationships/hyperlink" Target="https://taakberekeningpo.nl/arbeidsuren-verdeling-weekdagen-40-urige-werkweek-po-basisonderwijs-standaardverdeling/" TargetMode="External"/><Relationship Id="rId3" Type="http://schemas.openxmlformats.org/officeDocument/2006/relationships/hyperlink" Target="https://taakberekeningpo.nl/vragen/" TargetMode="External"/><Relationship Id="rId21" Type="http://schemas.openxmlformats.org/officeDocument/2006/relationships/image" Target="../media/image10.png"/><Relationship Id="rId7" Type="http://schemas.openxmlformats.org/officeDocument/2006/relationships/hyperlink" Target="https://taakberekeningpo.nl/verdeling-overige-taken-po-basisonderwijs/" TargetMode="External"/><Relationship Id="rId12" Type="http://schemas.openxmlformats.org/officeDocument/2006/relationships/hyperlink" Target="https://taakberekeningpo.nl/berekenen-inroosteren-verlof-duurzame-inzetbaarheid-ouderschapsverlof-overig-lerarenbeurs-po-basisonderwijs/" TargetMode="External"/><Relationship Id="rId17" Type="http://schemas.openxmlformats.org/officeDocument/2006/relationships/image" Target="../media/image6.png"/><Relationship Id="rId25" Type="http://schemas.openxmlformats.org/officeDocument/2006/relationships/image" Target="../media/image13.svg"/><Relationship Id="rId2" Type="http://schemas.openxmlformats.org/officeDocument/2006/relationships/chart" Target="../charts/chart1.xml"/><Relationship Id="rId16" Type="http://schemas.openxmlformats.org/officeDocument/2006/relationships/hyperlink" Target="https://taakberekeningpo.nl/wp-content/uploads/Handleiding-2526.pdf" TargetMode="External"/><Relationship Id="rId20" Type="http://schemas.openxmlformats.org/officeDocument/2006/relationships/image" Target="../media/image9.png"/><Relationship Id="rId1" Type="http://schemas.openxmlformats.org/officeDocument/2006/relationships/image" Target="../media/image3.png"/><Relationship Id="rId6" Type="http://schemas.openxmlformats.org/officeDocument/2006/relationships/chart" Target="../charts/chart2.xml"/><Relationship Id="rId11" Type="http://schemas.openxmlformats.org/officeDocument/2006/relationships/hyperlink" Target="https://taakberekeningpo.nl/geheel-deels-ambulante-leerkrachten-inroostering-inroosteren/" TargetMode="External"/><Relationship Id="rId24"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chart" Target="../charts/chart3.xml"/><Relationship Id="rId23" Type="http://schemas.openxmlformats.org/officeDocument/2006/relationships/image" Target="../media/image11.png"/><Relationship Id="rId10" Type="http://schemas.openxmlformats.org/officeDocument/2006/relationships/hyperlink" Target="https://taakberekeningpo.nl/indeling-op-oop-lesondersteunende-taken-leerkracht-onderwijsassistent-klassenassistent-concierge-administratief-ondersteuner/" TargetMode="External"/><Relationship Id="rId19" Type="http://schemas.openxmlformats.org/officeDocument/2006/relationships/image" Target="../media/image8.png"/><Relationship Id="rId4" Type="http://schemas.openxmlformats.org/officeDocument/2006/relationships/image" Target="../media/image4.png"/><Relationship Id="rId9" Type="http://schemas.openxmlformats.org/officeDocument/2006/relationships/hyperlink" Target="https://taakberekeningpo.nl/opbouw-jaartaak-normjaartaak-taakonderdelen-po-basisonderwijs/" TargetMode="External"/><Relationship Id="rId14" Type="http://schemas.openxmlformats.org/officeDocument/2006/relationships/hyperlink" Target="https://taakberekeningpo.nl/tijd-voorwerk-nawerk-opslagfactor-po-basisonderwijs-cao/" TargetMode="External"/><Relationship Id="rId22" Type="http://schemas.openxmlformats.org/officeDocument/2006/relationships/hyperlink" Target="https://taakberekeningpo.nl/periode-berekening-ingeroosterde-lesuren-arbeidsuren-po-basisonderwijs/"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160733</xdr:colOff>
      <xdr:row>8</xdr:row>
      <xdr:rowOff>8189</xdr:rowOff>
    </xdr:from>
    <xdr:to>
      <xdr:col>10</xdr:col>
      <xdr:colOff>708421</xdr:colOff>
      <xdr:row>11</xdr:row>
      <xdr:rowOff>59720</xdr:rowOff>
    </xdr:to>
    <xdr:pic>
      <xdr:nvPicPr>
        <xdr:cNvPr id="2" name="Afbeelding 1">
          <a:extLst>
            <a:ext uri="{FF2B5EF4-FFF2-40B4-BE49-F238E27FC236}">
              <a16:creationId xmlns:a16="http://schemas.microsoft.com/office/drawing/2014/main" id="{7EC3D7F2-5075-4DA6-93D1-62C4EDB92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4476749" y="1038080"/>
          <a:ext cx="547688" cy="426578"/>
        </a:xfrm>
        <a:prstGeom prst="rect">
          <a:avLst/>
        </a:prstGeom>
      </xdr:spPr>
    </xdr:pic>
    <xdr:clientData/>
  </xdr:twoCellAnchor>
  <xdr:twoCellAnchor>
    <xdr:from>
      <xdr:col>8</xdr:col>
      <xdr:colOff>339328</xdr:colOff>
      <xdr:row>45</xdr:row>
      <xdr:rowOff>5952</xdr:rowOff>
    </xdr:from>
    <xdr:to>
      <xdr:col>10</xdr:col>
      <xdr:colOff>678656</xdr:colOff>
      <xdr:row>52</xdr:row>
      <xdr:rowOff>89295</xdr:rowOff>
    </xdr:to>
    <xdr:graphicFrame macro="">
      <xdr:nvGraphicFramePr>
        <xdr:cNvPr id="3" name="Grafiek 2">
          <a:extLst>
            <a:ext uri="{FF2B5EF4-FFF2-40B4-BE49-F238E27FC236}">
              <a16:creationId xmlns:a16="http://schemas.microsoft.com/office/drawing/2014/main" id="{7CCD173D-AF89-4E94-BEE0-0DFA17C89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5954</xdr:colOff>
      <xdr:row>88</xdr:row>
      <xdr:rowOff>5955</xdr:rowOff>
    </xdr:from>
    <xdr:to>
      <xdr:col>2</xdr:col>
      <xdr:colOff>5954</xdr:colOff>
      <xdr:row>108</xdr:row>
      <xdr:rowOff>17860</xdr:rowOff>
    </xdr:to>
    <xdr:sp macro="" textlink="">
      <xdr:nvSpPr>
        <xdr:cNvPr id="4" name="Rechthoek 3">
          <a:extLst>
            <a:ext uri="{FF2B5EF4-FFF2-40B4-BE49-F238E27FC236}">
              <a16:creationId xmlns:a16="http://schemas.microsoft.com/office/drawing/2014/main" id="{F48FFBD3-01C6-4FB9-B543-7F58BB59DB42}"/>
            </a:ext>
          </a:extLst>
        </xdr:cNvPr>
        <xdr:cNvSpPr/>
      </xdr:nvSpPr>
      <xdr:spPr>
        <a:xfrm>
          <a:off x="386954" y="10902555"/>
          <a:ext cx="247650" cy="2488405"/>
        </a:xfrm>
        <a:prstGeom prst="rect">
          <a:avLst/>
        </a:prstGeom>
        <a:solidFill>
          <a:schemeClr val="accent3">
            <a:lumMod val="20000"/>
            <a:lumOff val="80000"/>
            <a:alpha val="20000"/>
          </a:schemeClr>
        </a:solidFill>
        <a:ln>
          <a:noFill/>
        </a:ln>
        <a:effectLst>
          <a:outerShdw blurRad="50800" dist="38100" dir="2700000" algn="tl" rotWithShape="0">
            <a:schemeClr val="tx2">
              <a:alpha val="40000"/>
            </a:schemeClr>
          </a:outerShdw>
        </a:effectLst>
        <a:scene3d>
          <a:camera prst="orthographicFront"/>
          <a:lightRig rig="threePt" dir="t"/>
        </a:scene3d>
        <a:sp3d>
          <a:bevelT/>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nl-NL" sz="1100"/>
        </a:p>
      </xdr:txBody>
    </xdr:sp>
    <xdr:clientData fPrintsWithSheet="0"/>
  </xdr:twoCellAnchor>
  <xdr:twoCellAnchor>
    <xdr:from>
      <xdr:col>1</xdr:col>
      <xdr:colOff>0</xdr:colOff>
      <xdr:row>120</xdr:row>
      <xdr:rowOff>0</xdr:rowOff>
    </xdr:from>
    <xdr:to>
      <xdr:col>2</xdr:col>
      <xdr:colOff>0</xdr:colOff>
      <xdr:row>155</xdr:row>
      <xdr:rowOff>0</xdr:rowOff>
    </xdr:to>
    <xdr:sp macro="" textlink="">
      <xdr:nvSpPr>
        <xdr:cNvPr id="5" name="Rechthoek 4">
          <a:extLst>
            <a:ext uri="{FF2B5EF4-FFF2-40B4-BE49-F238E27FC236}">
              <a16:creationId xmlns:a16="http://schemas.microsoft.com/office/drawing/2014/main" id="{B6CD5797-7CAE-40E7-8F9A-1EEFF039D47B}"/>
            </a:ext>
          </a:extLst>
        </xdr:cNvPr>
        <xdr:cNvSpPr/>
      </xdr:nvSpPr>
      <xdr:spPr>
        <a:xfrm>
          <a:off x="381000" y="14859000"/>
          <a:ext cx="247650" cy="4333875"/>
        </a:xfrm>
        <a:prstGeom prst="rect">
          <a:avLst/>
        </a:prstGeom>
        <a:solidFill>
          <a:schemeClr val="accent3">
            <a:lumMod val="20000"/>
            <a:lumOff val="80000"/>
            <a:alpha val="20000"/>
          </a:schemeClr>
        </a:solidFill>
        <a:ln>
          <a:noFill/>
        </a:ln>
        <a:effectLst>
          <a:outerShdw blurRad="50800" dist="38100" dir="2700000" algn="tl" rotWithShape="0">
            <a:schemeClr val="tx2">
              <a:alpha val="40000"/>
            </a:schemeClr>
          </a:outerShdw>
        </a:effectLst>
        <a:scene3d>
          <a:camera prst="orthographicFront"/>
          <a:lightRig rig="threePt" dir="t"/>
        </a:scene3d>
        <a:sp3d>
          <a:bevelT/>
        </a:sp3d>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lang="nl-NL" sz="1100"/>
        </a:p>
      </xdr:txBody>
    </xdr:sp>
    <xdr:clientData fPrintsWithSheet="0"/>
  </xdr:twoCellAnchor>
  <xdr:twoCellAnchor editAs="oneCell">
    <xdr:from>
      <xdr:col>15</xdr:col>
      <xdr:colOff>2902746</xdr:colOff>
      <xdr:row>19</xdr:row>
      <xdr:rowOff>101203</xdr:rowOff>
    </xdr:from>
    <xdr:to>
      <xdr:col>15</xdr:col>
      <xdr:colOff>3071813</xdr:colOff>
      <xdr:row>21</xdr:row>
      <xdr:rowOff>39558</xdr:rowOff>
    </xdr:to>
    <xdr:pic>
      <xdr:nvPicPr>
        <xdr:cNvPr id="15" name="Graphic 14" descr="Internet">
          <a:hlinkClick xmlns:r="http://schemas.openxmlformats.org/officeDocument/2006/relationships" r:id="rId3"/>
          <a:extLst>
            <a:ext uri="{FF2B5EF4-FFF2-40B4-BE49-F238E27FC236}">
              <a16:creationId xmlns:a16="http://schemas.microsoft.com/office/drawing/2014/main" id="{721B9C5D-9CC5-4329-990A-8978B3F1385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986965" y="506016"/>
          <a:ext cx="169067" cy="188386"/>
        </a:xfrm>
        <a:prstGeom prst="rect">
          <a:avLst/>
        </a:prstGeom>
      </xdr:spPr>
    </xdr:pic>
    <xdr:clientData fPrintsWithSheet="0"/>
  </xdr:twoCellAnchor>
  <xdr:twoCellAnchor>
    <xdr:from>
      <xdr:col>9</xdr:col>
      <xdr:colOff>83344</xdr:colOff>
      <xdr:row>66</xdr:row>
      <xdr:rowOff>89297</xdr:rowOff>
    </xdr:from>
    <xdr:to>
      <xdr:col>10</xdr:col>
      <xdr:colOff>642936</xdr:colOff>
      <xdr:row>72</xdr:row>
      <xdr:rowOff>59530</xdr:rowOff>
    </xdr:to>
    <xdr:graphicFrame macro="">
      <xdr:nvGraphicFramePr>
        <xdr:cNvPr id="16" name="Grafiek 15">
          <a:extLst>
            <a:ext uri="{FF2B5EF4-FFF2-40B4-BE49-F238E27FC236}">
              <a16:creationId xmlns:a16="http://schemas.microsoft.com/office/drawing/2014/main" id="{E50034D3-B84B-4691-8976-2DBF54111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202407</xdr:colOff>
      <xdr:row>124</xdr:row>
      <xdr:rowOff>78045</xdr:rowOff>
    </xdr:from>
    <xdr:to>
      <xdr:col>14</xdr:col>
      <xdr:colOff>490407</xdr:colOff>
      <xdr:row>126</xdr:row>
      <xdr:rowOff>119321</xdr:rowOff>
    </xdr:to>
    <xdr:pic>
      <xdr:nvPicPr>
        <xdr:cNvPr id="17" name="Graphic 16" descr="Internet">
          <a:hlinkClick xmlns:r="http://schemas.openxmlformats.org/officeDocument/2006/relationships" r:id="rId7"/>
          <a:extLst>
            <a:ext uri="{FF2B5EF4-FFF2-40B4-BE49-F238E27FC236}">
              <a16:creationId xmlns:a16="http://schemas.microsoft.com/office/drawing/2014/main" id="{47F8B299-688D-40C1-BC09-BD3EF34E88B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74657" y="15609748"/>
          <a:ext cx="288000" cy="291307"/>
        </a:xfrm>
        <a:prstGeom prst="rect">
          <a:avLst/>
        </a:prstGeom>
      </xdr:spPr>
    </xdr:pic>
    <xdr:clientData fPrintsWithSheet="0"/>
  </xdr:twoCellAnchor>
  <xdr:twoCellAnchor editAs="oneCell">
    <xdr:from>
      <xdr:col>14</xdr:col>
      <xdr:colOff>211488</xdr:colOff>
      <xdr:row>152</xdr:row>
      <xdr:rowOff>55331</xdr:rowOff>
    </xdr:from>
    <xdr:to>
      <xdr:col>14</xdr:col>
      <xdr:colOff>499488</xdr:colOff>
      <xdr:row>154</xdr:row>
      <xdr:rowOff>93300</xdr:rowOff>
    </xdr:to>
    <xdr:pic>
      <xdr:nvPicPr>
        <xdr:cNvPr id="19" name="Graphic 18" descr="Internet">
          <a:hlinkClick xmlns:r="http://schemas.openxmlformats.org/officeDocument/2006/relationships" r:id="rId8"/>
          <a:extLst>
            <a:ext uri="{FF2B5EF4-FFF2-40B4-BE49-F238E27FC236}">
              <a16:creationId xmlns:a16="http://schemas.microsoft.com/office/drawing/2014/main" id="{C82F09FE-2327-4DB2-B75A-7986F66CF13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83738" y="19087472"/>
          <a:ext cx="288000" cy="288000"/>
        </a:xfrm>
        <a:prstGeom prst="rect">
          <a:avLst/>
        </a:prstGeom>
      </xdr:spPr>
    </xdr:pic>
    <xdr:clientData fPrintsWithSheet="0"/>
  </xdr:twoCellAnchor>
  <xdr:twoCellAnchor>
    <xdr:from>
      <xdr:col>14</xdr:col>
      <xdr:colOff>220266</xdr:colOff>
      <xdr:row>61</xdr:row>
      <xdr:rowOff>69688</xdr:rowOff>
    </xdr:from>
    <xdr:to>
      <xdr:col>14</xdr:col>
      <xdr:colOff>508266</xdr:colOff>
      <xdr:row>63</xdr:row>
      <xdr:rowOff>107657</xdr:rowOff>
    </xdr:to>
    <xdr:pic>
      <xdr:nvPicPr>
        <xdr:cNvPr id="7" name="Graphic 6" descr="Internet">
          <a:hlinkClick xmlns:r="http://schemas.openxmlformats.org/officeDocument/2006/relationships" r:id="rId9"/>
          <a:extLst>
            <a:ext uri="{FF2B5EF4-FFF2-40B4-BE49-F238E27FC236}">
              <a16:creationId xmlns:a16="http://schemas.microsoft.com/office/drawing/2014/main" id="{94CE2753-D37F-415C-AE4B-B698A6C3FAD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92516" y="7725407"/>
          <a:ext cx="288000" cy="288000"/>
        </a:xfrm>
        <a:prstGeom prst="rect">
          <a:avLst/>
        </a:prstGeom>
      </xdr:spPr>
    </xdr:pic>
    <xdr:clientData fPrintsWithSheet="0"/>
  </xdr:twoCellAnchor>
  <xdr:twoCellAnchor>
    <xdr:from>
      <xdr:col>14</xdr:col>
      <xdr:colOff>208360</xdr:colOff>
      <xdr:row>0</xdr:row>
      <xdr:rowOff>57218</xdr:rowOff>
    </xdr:from>
    <xdr:to>
      <xdr:col>14</xdr:col>
      <xdr:colOff>496360</xdr:colOff>
      <xdr:row>2</xdr:row>
      <xdr:rowOff>65421</xdr:rowOff>
    </xdr:to>
    <xdr:pic>
      <xdr:nvPicPr>
        <xdr:cNvPr id="9" name="Graphic 8" descr="Internet">
          <a:hlinkClick xmlns:r="http://schemas.openxmlformats.org/officeDocument/2006/relationships" r:id="rId10"/>
          <a:extLst>
            <a:ext uri="{FF2B5EF4-FFF2-40B4-BE49-F238E27FC236}">
              <a16:creationId xmlns:a16="http://schemas.microsoft.com/office/drawing/2014/main" id="{ACA256C0-8182-4A01-916C-CFB2B9AA062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80610" y="57218"/>
          <a:ext cx="288000" cy="288000"/>
        </a:xfrm>
        <a:prstGeom prst="rect">
          <a:avLst/>
        </a:prstGeom>
      </xdr:spPr>
    </xdr:pic>
    <xdr:clientData fPrintsWithSheet="0"/>
  </xdr:twoCellAnchor>
  <xdr:twoCellAnchor>
    <xdr:from>
      <xdr:col>14</xdr:col>
      <xdr:colOff>214313</xdr:colOff>
      <xdr:row>41</xdr:row>
      <xdr:rowOff>27970</xdr:rowOff>
    </xdr:from>
    <xdr:to>
      <xdr:col>14</xdr:col>
      <xdr:colOff>502313</xdr:colOff>
      <xdr:row>43</xdr:row>
      <xdr:rowOff>65938</xdr:rowOff>
    </xdr:to>
    <xdr:pic>
      <xdr:nvPicPr>
        <xdr:cNvPr id="10" name="Graphic 9" descr="Internet">
          <a:hlinkClick xmlns:r="http://schemas.openxmlformats.org/officeDocument/2006/relationships" r:id="rId11"/>
          <a:extLst>
            <a:ext uri="{FF2B5EF4-FFF2-40B4-BE49-F238E27FC236}">
              <a16:creationId xmlns:a16="http://schemas.microsoft.com/office/drawing/2014/main" id="{08F9F384-969A-4465-AE10-184BBD03A2D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86563" y="5183376"/>
          <a:ext cx="288000" cy="288000"/>
        </a:xfrm>
        <a:prstGeom prst="rect">
          <a:avLst/>
        </a:prstGeom>
      </xdr:spPr>
    </xdr:pic>
    <xdr:clientData fPrintsWithSheet="0"/>
  </xdr:twoCellAnchor>
  <xdr:twoCellAnchor>
    <xdr:from>
      <xdr:col>14</xdr:col>
      <xdr:colOff>214313</xdr:colOff>
      <xdr:row>56</xdr:row>
      <xdr:rowOff>52878</xdr:rowOff>
    </xdr:from>
    <xdr:to>
      <xdr:col>14</xdr:col>
      <xdr:colOff>502313</xdr:colOff>
      <xdr:row>58</xdr:row>
      <xdr:rowOff>90847</xdr:rowOff>
    </xdr:to>
    <xdr:pic>
      <xdr:nvPicPr>
        <xdr:cNvPr id="18" name="Graphic 17" descr="Internet">
          <a:hlinkClick xmlns:r="http://schemas.openxmlformats.org/officeDocument/2006/relationships" r:id="rId12"/>
          <a:extLst>
            <a:ext uri="{FF2B5EF4-FFF2-40B4-BE49-F238E27FC236}">
              <a16:creationId xmlns:a16="http://schemas.microsoft.com/office/drawing/2014/main" id="{F23DC2F4-33AA-4B73-AF72-15FCC4494513}"/>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86563" y="7083519"/>
          <a:ext cx="288000" cy="288000"/>
        </a:xfrm>
        <a:prstGeom prst="rect">
          <a:avLst/>
        </a:prstGeom>
      </xdr:spPr>
    </xdr:pic>
    <xdr:clientData fPrintsWithSheet="0"/>
  </xdr:twoCellAnchor>
  <xdr:twoCellAnchor>
    <xdr:from>
      <xdr:col>14</xdr:col>
      <xdr:colOff>208360</xdr:colOff>
      <xdr:row>83</xdr:row>
      <xdr:rowOff>71436</xdr:rowOff>
    </xdr:from>
    <xdr:to>
      <xdr:col>14</xdr:col>
      <xdr:colOff>496360</xdr:colOff>
      <xdr:row>85</xdr:row>
      <xdr:rowOff>113260</xdr:rowOff>
    </xdr:to>
    <xdr:pic>
      <xdr:nvPicPr>
        <xdr:cNvPr id="20" name="Graphic 19" descr="Internet">
          <a:hlinkClick xmlns:r="http://schemas.openxmlformats.org/officeDocument/2006/relationships" r:id="rId13"/>
          <a:extLst>
            <a:ext uri="{FF2B5EF4-FFF2-40B4-BE49-F238E27FC236}">
              <a16:creationId xmlns:a16="http://schemas.microsoft.com/office/drawing/2014/main" id="{C7E89225-77ED-483D-8BE6-3EBE7A3FE4C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80610" y="10477499"/>
          <a:ext cx="288000" cy="291855"/>
        </a:xfrm>
        <a:prstGeom prst="rect">
          <a:avLst/>
        </a:prstGeom>
      </xdr:spPr>
    </xdr:pic>
    <xdr:clientData fPrintsWithSheet="0"/>
  </xdr:twoCellAnchor>
  <xdr:twoCellAnchor>
    <xdr:from>
      <xdr:col>14</xdr:col>
      <xdr:colOff>220266</xdr:colOff>
      <xdr:row>64</xdr:row>
      <xdr:rowOff>71440</xdr:rowOff>
    </xdr:from>
    <xdr:to>
      <xdr:col>14</xdr:col>
      <xdr:colOff>508266</xdr:colOff>
      <xdr:row>66</xdr:row>
      <xdr:rowOff>109409</xdr:rowOff>
    </xdr:to>
    <xdr:pic>
      <xdr:nvPicPr>
        <xdr:cNvPr id="24" name="Graphic 28" descr="Internet">
          <a:hlinkClick xmlns:r="http://schemas.openxmlformats.org/officeDocument/2006/relationships" r:id="rId14"/>
          <a:extLst>
            <a:ext uri="{FF2B5EF4-FFF2-40B4-BE49-F238E27FC236}">
              <a16:creationId xmlns:a16="http://schemas.microsoft.com/office/drawing/2014/main" id="{8A78FDAD-4D29-418B-95AF-83B7280BC2A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792516" y="8102206"/>
          <a:ext cx="288000" cy="288000"/>
        </a:xfrm>
        <a:prstGeom prst="rect">
          <a:avLst/>
        </a:prstGeom>
      </xdr:spPr>
    </xdr:pic>
    <xdr:clientData fPrintsWithSheet="0"/>
  </xdr:twoCellAnchor>
  <xdr:twoCellAnchor>
    <xdr:from>
      <xdr:col>9</xdr:col>
      <xdr:colOff>71439</xdr:colOff>
      <xdr:row>60</xdr:row>
      <xdr:rowOff>95249</xdr:rowOff>
    </xdr:from>
    <xdr:to>
      <xdr:col>10</xdr:col>
      <xdr:colOff>636984</xdr:colOff>
      <xdr:row>66</xdr:row>
      <xdr:rowOff>83344</xdr:rowOff>
    </xdr:to>
    <xdr:graphicFrame macro="">
      <xdr:nvGraphicFramePr>
        <xdr:cNvPr id="25" name="Grafiek 24">
          <a:extLst>
            <a:ext uri="{FF2B5EF4-FFF2-40B4-BE49-F238E27FC236}">
              <a16:creationId xmlns:a16="http://schemas.microsoft.com/office/drawing/2014/main" id="{C8619E6E-4BFA-4A56-AF65-6B985C009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0</xdr:col>
      <xdr:colOff>17860</xdr:colOff>
      <xdr:row>2</xdr:row>
      <xdr:rowOff>5953</xdr:rowOff>
    </xdr:from>
    <xdr:to>
      <xdr:col>0</xdr:col>
      <xdr:colOff>377860</xdr:colOff>
      <xdr:row>4</xdr:row>
      <xdr:rowOff>115922</xdr:rowOff>
    </xdr:to>
    <xdr:pic>
      <xdr:nvPicPr>
        <xdr:cNvPr id="28" name="Graphic 27" descr="Open boek silhouet">
          <a:hlinkClick xmlns:r="http://schemas.openxmlformats.org/officeDocument/2006/relationships" r:id="rId16"/>
          <a:extLst>
            <a:ext uri="{FF2B5EF4-FFF2-40B4-BE49-F238E27FC236}">
              <a16:creationId xmlns:a16="http://schemas.microsoft.com/office/drawing/2014/main" id="{230D85BE-0072-4632-9A9A-DB7CB4C3C91E}"/>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17860" y="253603"/>
          <a:ext cx="360000" cy="357618"/>
        </a:xfrm>
        <a:prstGeom prst="rect">
          <a:avLst/>
        </a:prstGeom>
      </xdr:spPr>
    </xdr:pic>
    <xdr:clientData/>
  </xdr:twoCellAnchor>
  <xdr:twoCellAnchor editAs="oneCell">
    <xdr:from>
      <xdr:col>2</xdr:col>
      <xdr:colOff>95249</xdr:colOff>
      <xdr:row>10</xdr:row>
      <xdr:rowOff>0</xdr:rowOff>
    </xdr:from>
    <xdr:to>
      <xdr:col>2</xdr:col>
      <xdr:colOff>978182</xdr:colOff>
      <xdr:row>16</xdr:row>
      <xdr:rowOff>75326</xdr:rowOff>
    </xdr:to>
    <xdr:pic>
      <xdr:nvPicPr>
        <xdr:cNvPr id="31" name="Afbeelding 30">
          <a:extLst>
            <a:ext uri="{FF2B5EF4-FFF2-40B4-BE49-F238E27FC236}">
              <a16:creationId xmlns:a16="http://schemas.microsoft.com/office/drawing/2014/main" id="{05142804-39AA-484F-AF75-DF42961BD42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26280" y="1279922"/>
          <a:ext cx="882933" cy="825420"/>
        </a:xfrm>
        <a:prstGeom prst="rect">
          <a:avLst/>
        </a:prstGeom>
        <a:scene3d>
          <a:camera prst="orthographicFront">
            <a:rot lat="0" lon="10800000" rev="0"/>
          </a:camera>
          <a:lightRig rig="threePt" dir="t"/>
        </a:scene3d>
      </xdr:spPr>
    </xdr:pic>
    <xdr:clientData/>
  </xdr:twoCellAnchor>
  <xdr:twoCellAnchor editAs="oneCell">
    <xdr:from>
      <xdr:col>4</xdr:col>
      <xdr:colOff>464343</xdr:colOff>
      <xdr:row>156</xdr:row>
      <xdr:rowOff>79006</xdr:rowOff>
    </xdr:from>
    <xdr:to>
      <xdr:col>10</xdr:col>
      <xdr:colOff>125015</xdr:colOff>
      <xdr:row>159</xdr:row>
      <xdr:rowOff>31340</xdr:rowOff>
    </xdr:to>
    <xdr:pic>
      <xdr:nvPicPr>
        <xdr:cNvPr id="33" name="Afbeelding 32">
          <a:extLst>
            <a:ext uri="{FF2B5EF4-FFF2-40B4-BE49-F238E27FC236}">
              <a16:creationId xmlns:a16="http://schemas.microsoft.com/office/drawing/2014/main" id="{CF3E8CA0-E446-4DAC-994D-BD9A773FB61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855118" y="19395706"/>
          <a:ext cx="1594247" cy="323810"/>
        </a:xfrm>
        <a:prstGeom prst="rect">
          <a:avLst/>
        </a:prstGeom>
      </xdr:spPr>
    </xdr:pic>
    <xdr:clientData/>
  </xdr:twoCellAnchor>
  <xdr:twoCellAnchor>
    <xdr:from>
      <xdr:col>1</xdr:col>
      <xdr:colOff>0</xdr:colOff>
      <xdr:row>75</xdr:row>
      <xdr:rowOff>65484</xdr:rowOff>
    </xdr:from>
    <xdr:to>
      <xdr:col>3</xdr:col>
      <xdr:colOff>0</xdr:colOff>
      <xdr:row>77</xdr:row>
      <xdr:rowOff>0</xdr:rowOff>
    </xdr:to>
    <xdr:sp macro="" textlink="">
      <xdr:nvSpPr>
        <xdr:cNvPr id="40" name="Rechthoek: afgeronde bovenhoeken 39">
          <a:extLst>
            <a:ext uri="{FF2B5EF4-FFF2-40B4-BE49-F238E27FC236}">
              <a16:creationId xmlns:a16="http://schemas.microsoft.com/office/drawing/2014/main" id="{8FDB931F-02FB-4A7C-A609-95A7E5CC3C81}"/>
            </a:ext>
          </a:extLst>
        </xdr:cNvPr>
        <xdr:cNvSpPr/>
      </xdr:nvSpPr>
      <xdr:spPr>
        <a:xfrm>
          <a:off x="381000" y="9471422"/>
          <a:ext cx="1899047" cy="184547"/>
        </a:xfrm>
        <a:prstGeom prst="round2SameRect">
          <a:avLst>
            <a:gd name="adj1" fmla="val 50000"/>
            <a:gd name="adj2" fmla="val 0"/>
          </a:avLst>
        </a:prstGeom>
        <a:solidFill>
          <a:srgbClr val="D7E2E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nl-NL" sz="1100" b="1">
              <a:solidFill>
                <a:schemeClr val="accent3">
                  <a:lumMod val="50000"/>
                </a:schemeClr>
              </a:solidFill>
            </a:rPr>
            <a:t>OPMERKINGEN</a:t>
          </a:r>
        </a:p>
      </xdr:txBody>
    </xdr:sp>
    <xdr:clientData/>
  </xdr:twoCellAnchor>
  <xdr:twoCellAnchor>
    <xdr:from>
      <xdr:col>1</xdr:col>
      <xdr:colOff>0</xdr:colOff>
      <xdr:row>87</xdr:row>
      <xdr:rowOff>1984</xdr:rowOff>
    </xdr:from>
    <xdr:to>
      <xdr:col>12</xdr:col>
      <xdr:colOff>315515</xdr:colOff>
      <xdr:row>88</xdr:row>
      <xdr:rowOff>0</xdr:rowOff>
    </xdr:to>
    <xdr:sp macro="" textlink="">
      <xdr:nvSpPr>
        <xdr:cNvPr id="47" name="Rechthoek: afgeronde bovenhoeken 46">
          <a:extLst>
            <a:ext uri="{FF2B5EF4-FFF2-40B4-BE49-F238E27FC236}">
              <a16:creationId xmlns:a16="http://schemas.microsoft.com/office/drawing/2014/main" id="{BD2F176B-F821-4590-81B7-0EFA5333BD05}"/>
            </a:ext>
          </a:extLst>
        </xdr:cNvPr>
        <xdr:cNvSpPr/>
      </xdr:nvSpPr>
      <xdr:spPr>
        <a:xfrm>
          <a:off x="381000" y="10878343"/>
          <a:ext cx="5875734" cy="123032"/>
        </a:xfrm>
        <a:prstGeom prst="round2SameRect">
          <a:avLst>
            <a:gd name="adj1" fmla="val 50000"/>
            <a:gd name="adj2" fmla="val 0"/>
          </a:avLst>
        </a:prstGeom>
        <a:solidFill>
          <a:schemeClr val="accent3">
            <a:lumMod val="20000"/>
            <a:lumOff val="80000"/>
            <a:alpha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NL" sz="1100"/>
        </a:p>
      </xdr:txBody>
    </xdr:sp>
    <xdr:clientData/>
  </xdr:twoCellAnchor>
  <xdr:twoCellAnchor>
    <xdr:from>
      <xdr:col>1</xdr:col>
      <xdr:colOff>1</xdr:colOff>
      <xdr:row>119</xdr:row>
      <xdr:rowOff>0</xdr:rowOff>
    </xdr:from>
    <xdr:to>
      <xdr:col>12</xdr:col>
      <xdr:colOff>315515</xdr:colOff>
      <xdr:row>120</xdr:row>
      <xdr:rowOff>1</xdr:rowOff>
    </xdr:to>
    <xdr:sp macro="" textlink="">
      <xdr:nvSpPr>
        <xdr:cNvPr id="48" name="Rechthoek: afgeronde bovenhoeken 47">
          <a:extLst>
            <a:ext uri="{FF2B5EF4-FFF2-40B4-BE49-F238E27FC236}">
              <a16:creationId xmlns:a16="http://schemas.microsoft.com/office/drawing/2014/main" id="{6F99E42F-B18B-4C1B-BBBF-47D81B84AA6A}"/>
            </a:ext>
          </a:extLst>
        </xdr:cNvPr>
        <xdr:cNvSpPr/>
      </xdr:nvSpPr>
      <xdr:spPr>
        <a:xfrm>
          <a:off x="381001" y="14906625"/>
          <a:ext cx="5875733" cy="125017"/>
        </a:xfrm>
        <a:prstGeom prst="round2SameRect">
          <a:avLst>
            <a:gd name="adj1" fmla="val 50000"/>
            <a:gd name="adj2" fmla="val 0"/>
          </a:avLst>
        </a:prstGeom>
        <a:solidFill>
          <a:srgbClr val="D7E2EE">
            <a:alpha val="4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NL" sz="1100"/>
        </a:p>
      </xdr:txBody>
    </xdr:sp>
    <xdr:clientData/>
  </xdr:twoCellAnchor>
  <xdr:twoCellAnchor editAs="oneCell">
    <xdr:from>
      <xdr:col>2</xdr:col>
      <xdr:colOff>1262063</xdr:colOff>
      <xdr:row>111</xdr:row>
      <xdr:rowOff>2235</xdr:rowOff>
    </xdr:from>
    <xdr:to>
      <xdr:col>6</xdr:col>
      <xdr:colOff>47626</xdr:colOff>
      <xdr:row>117</xdr:row>
      <xdr:rowOff>23779</xdr:rowOff>
    </xdr:to>
    <xdr:pic>
      <xdr:nvPicPr>
        <xdr:cNvPr id="51" name="Afbeelding 50">
          <a:extLst>
            <a:ext uri="{FF2B5EF4-FFF2-40B4-BE49-F238E27FC236}">
              <a16:creationId xmlns:a16="http://schemas.microsoft.com/office/drawing/2014/main" id="{4B555821-8C36-4178-9E12-22E9713E611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93094" y="13908735"/>
          <a:ext cx="1172766" cy="771638"/>
        </a:xfrm>
        <a:prstGeom prst="rect">
          <a:avLst/>
        </a:prstGeom>
      </xdr:spPr>
    </xdr:pic>
    <xdr:clientData/>
  </xdr:twoCellAnchor>
  <xdr:twoCellAnchor>
    <xdr:from>
      <xdr:col>12</xdr:col>
      <xdr:colOff>303609</xdr:colOff>
      <xdr:row>46</xdr:row>
      <xdr:rowOff>23812</xdr:rowOff>
    </xdr:from>
    <xdr:to>
      <xdr:col>13</xdr:col>
      <xdr:colOff>166690</xdr:colOff>
      <xdr:row>47</xdr:row>
      <xdr:rowOff>77391</xdr:rowOff>
    </xdr:to>
    <xdr:cxnSp macro="">
      <xdr:nvCxnSpPr>
        <xdr:cNvPr id="53" name="Verbindingslijn: gebogen 52">
          <a:extLst>
            <a:ext uri="{FF2B5EF4-FFF2-40B4-BE49-F238E27FC236}">
              <a16:creationId xmlns:a16="http://schemas.microsoft.com/office/drawing/2014/main" id="{E69A6197-CE5A-897D-E3FD-861D8A015376}"/>
            </a:ext>
          </a:extLst>
        </xdr:cNvPr>
        <xdr:cNvCxnSpPr/>
      </xdr:nvCxnSpPr>
      <xdr:spPr>
        <a:xfrm rot="10800000" flipV="1">
          <a:off x="6244828" y="5774531"/>
          <a:ext cx="178596" cy="178594"/>
        </a:xfrm>
        <a:prstGeom prst="bentConnector3">
          <a:avLst>
            <a:gd name="adj1" fmla="val 3334"/>
          </a:avLst>
        </a:prstGeom>
        <a:ln>
          <a:solidFill>
            <a:schemeClr val="accent3">
              <a:lumMod val="7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65484</xdr:colOff>
      <xdr:row>7</xdr:row>
      <xdr:rowOff>119062</xdr:rowOff>
    </xdr:from>
    <xdr:to>
      <xdr:col>2</xdr:col>
      <xdr:colOff>103453</xdr:colOff>
      <xdr:row>10</xdr:row>
      <xdr:rowOff>32015</xdr:rowOff>
    </xdr:to>
    <xdr:pic>
      <xdr:nvPicPr>
        <xdr:cNvPr id="52" name="Graphic 28" descr="Internet">
          <a:hlinkClick xmlns:r="http://schemas.openxmlformats.org/officeDocument/2006/relationships" r:id="rId22"/>
          <a:extLst>
            <a:ext uri="{FF2B5EF4-FFF2-40B4-BE49-F238E27FC236}">
              <a16:creationId xmlns:a16="http://schemas.microsoft.com/office/drawing/2014/main" id="{5B7E6990-4D02-46BB-B500-BC3127ED219B}"/>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46484" y="1023937"/>
          <a:ext cx="288000" cy="288000"/>
        </a:xfrm>
        <a:prstGeom prst="rect">
          <a:avLst/>
        </a:prstGeom>
      </xdr:spPr>
    </xdr:pic>
    <xdr:clientData fPrintsWithSheet="0"/>
  </xdr:twoCellAnchor>
  <xdr:twoCellAnchor editAs="oneCell">
    <xdr:from>
      <xdr:col>1</xdr:col>
      <xdr:colOff>53577</xdr:colOff>
      <xdr:row>1</xdr:row>
      <xdr:rowOff>44940</xdr:rowOff>
    </xdr:from>
    <xdr:to>
      <xdr:col>4</xdr:col>
      <xdr:colOff>71438</xdr:colOff>
      <xdr:row>4</xdr:row>
      <xdr:rowOff>51252</xdr:rowOff>
    </xdr:to>
    <xdr:pic>
      <xdr:nvPicPr>
        <xdr:cNvPr id="55" name="Afbeelding 54">
          <a:extLst>
            <a:ext uri="{FF2B5EF4-FFF2-40B4-BE49-F238E27FC236}">
              <a16:creationId xmlns:a16="http://schemas.microsoft.com/office/drawing/2014/main" id="{85ECB6E6-2878-DE2F-3ADD-4CEC6D0DEB3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34577" y="169956"/>
          <a:ext cx="2030017" cy="381359"/>
        </a:xfrm>
        <a:prstGeom prst="rect">
          <a:avLst/>
        </a:prstGeom>
      </xdr:spPr>
    </xdr:pic>
    <xdr:clientData/>
  </xdr:twoCellAnchor>
  <xdr:oneCellAnchor>
    <xdr:from>
      <xdr:col>8</xdr:col>
      <xdr:colOff>222250</xdr:colOff>
      <xdr:row>9</xdr:row>
      <xdr:rowOff>24210</xdr:rowOff>
    </xdr:from>
    <xdr:ext cx="101600" cy="101600"/>
    <xdr:pic>
      <xdr:nvPicPr>
        <xdr:cNvPr id="56" name="Graphic 55" descr="Mijngereedschap">
          <a:extLst>
            <a:ext uri="{FF2B5EF4-FFF2-40B4-BE49-F238E27FC236}">
              <a16:creationId xmlns:a16="http://schemas.microsoft.com/office/drawing/2014/main" id="{730CE92E-588E-4799-ADF9-24DE21C7586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3865563" y="929085"/>
          <a:ext cx="101600" cy="101600"/>
        </a:xfrm>
        <a:prstGeom prst="rect">
          <a:avLst/>
        </a:prstGeom>
      </xdr:spPr>
    </xdr:pic>
    <xdr:clientData/>
  </xdr:oneCellAnchor>
  <xdr:twoCellAnchor>
    <xdr:from>
      <xdr:col>1</xdr:col>
      <xdr:colOff>0</xdr:colOff>
      <xdr:row>5</xdr:row>
      <xdr:rowOff>53578</xdr:rowOff>
    </xdr:from>
    <xdr:to>
      <xdr:col>9</xdr:col>
      <xdr:colOff>0</xdr:colOff>
      <xdr:row>7</xdr:row>
      <xdr:rowOff>1</xdr:rowOff>
    </xdr:to>
    <xdr:sp macro="" textlink="">
      <xdr:nvSpPr>
        <xdr:cNvPr id="62" name="Rechthoek: afgeronde bovenhoeken 61">
          <a:extLst>
            <a:ext uri="{FF2B5EF4-FFF2-40B4-BE49-F238E27FC236}">
              <a16:creationId xmlns:a16="http://schemas.microsoft.com/office/drawing/2014/main" id="{948DF0DE-3B98-451A-9D9D-545C72546ADC}"/>
            </a:ext>
          </a:extLst>
        </xdr:cNvPr>
        <xdr:cNvSpPr/>
      </xdr:nvSpPr>
      <xdr:spPr>
        <a:xfrm>
          <a:off x="381000" y="708422"/>
          <a:ext cx="3774281" cy="196454"/>
        </a:xfrm>
        <a:prstGeom prst="round2SameRect">
          <a:avLst>
            <a:gd name="adj1" fmla="val 50000"/>
            <a:gd name="adj2" fmla="val 0"/>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nl-NL" sz="1100" b="1">
              <a:solidFill>
                <a:schemeClr val="accent3">
                  <a:lumMod val="50000"/>
                </a:schemeClr>
              </a:solidFill>
            </a:rPr>
            <a:t>IN- EN UITGEROOSTERDE UREN</a:t>
          </a:r>
        </a:p>
      </xdr:txBody>
    </xdr:sp>
    <xdr:clientData/>
  </xdr:twoCellAnchor>
  <xdr:twoCellAnchor>
    <xdr:from>
      <xdr:col>9</xdr:col>
      <xdr:colOff>154782</xdr:colOff>
      <xdr:row>5</xdr:row>
      <xdr:rowOff>53578</xdr:rowOff>
    </xdr:from>
    <xdr:to>
      <xdr:col>14</xdr:col>
      <xdr:colOff>1</xdr:colOff>
      <xdr:row>7</xdr:row>
      <xdr:rowOff>1547</xdr:rowOff>
    </xdr:to>
    <xdr:sp macro="" textlink="">
      <xdr:nvSpPr>
        <xdr:cNvPr id="63" name="Rechthoek: afgeronde bovenhoeken 62">
          <a:extLst>
            <a:ext uri="{FF2B5EF4-FFF2-40B4-BE49-F238E27FC236}">
              <a16:creationId xmlns:a16="http://schemas.microsoft.com/office/drawing/2014/main" id="{F7B8DEE0-CAF3-4B9C-A0DC-A29AB821FE16}"/>
            </a:ext>
          </a:extLst>
        </xdr:cNvPr>
        <xdr:cNvSpPr/>
      </xdr:nvSpPr>
      <xdr:spPr>
        <a:xfrm>
          <a:off x="4310063" y="708422"/>
          <a:ext cx="2262188" cy="198000"/>
        </a:xfrm>
        <a:prstGeom prst="round2SameRect">
          <a:avLst>
            <a:gd name="adj1" fmla="val 50000"/>
            <a:gd name="adj2" fmla="val 0"/>
          </a:avLst>
        </a:prstGeom>
        <a:solidFill>
          <a:srgbClr val="D7E2E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nl-NL" sz="1100" b="1">
              <a:solidFill>
                <a:schemeClr val="accent3">
                  <a:lumMod val="50000"/>
                </a:schemeClr>
              </a:solidFill>
            </a:rPr>
            <a:t>JAARTAAKOVERZICHT</a:t>
          </a:r>
        </a:p>
      </xdr:txBody>
    </xdr:sp>
    <xdr:clientData/>
  </xdr:twoCellAnchor>
  <xdr:twoCellAnchor>
    <xdr:from>
      <xdr:col>7</xdr:col>
      <xdr:colOff>1</xdr:colOff>
      <xdr:row>1</xdr:row>
      <xdr:rowOff>1</xdr:rowOff>
    </xdr:from>
    <xdr:to>
      <xdr:col>14</xdr:col>
      <xdr:colOff>0</xdr:colOff>
      <xdr:row>2</xdr:row>
      <xdr:rowOff>0</xdr:rowOff>
    </xdr:to>
    <xdr:sp macro="" textlink="">
      <xdr:nvSpPr>
        <xdr:cNvPr id="8" name="Rechthoek: afgeronde bovenhoeken 7">
          <a:extLst>
            <a:ext uri="{FF2B5EF4-FFF2-40B4-BE49-F238E27FC236}">
              <a16:creationId xmlns:a16="http://schemas.microsoft.com/office/drawing/2014/main" id="{E1AF6132-DBF2-4E24-B48B-0CEF0E054AD0}"/>
            </a:ext>
          </a:extLst>
        </xdr:cNvPr>
        <xdr:cNvSpPr/>
      </xdr:nvSpPr>
      <xdr:spPr>
        <a:xfrm>
          <a:off x="3530204" y="154782"/>
          <a:ext cx="3042046" cy="125015"/>
        </a:xfrm>
        <a:prstGeom prst="round2SameRect">
          <a:avLst>
            <a:gd name="adj1" fmla="val 50000"/>
            <a:gd name="adj2" fmla="val 0"/>
          </a:avLst>
        </a:prstGeom>
        <a:solidFill>
          <a:srgbClr val="D7E2E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nl-NL" sz="900" b="1">
              <a:solidFill>
                <a:schemeClr val="accent3">
                  <a:lumMod val="50000"/>
                </a:schemeClr>
              </a:solidFill>
            </a:rPr>
            <a:t>BASISGEGEVENS</a:t>
          </a:r>
        </a:p>
      </xdr:txBody>
    </xdr:sp>
    <xdr:clientData/>
  </xdr:twoCellAnchor>
  <xdr:twoCellAnchor>
    <xdr:from>
      <xdr:col>10</xdr:col>
      <xdr:colOff>77391</xdr:colOff>
      <xdr:row>42</xdr:row>
      <xdr:rowOff>47625</xdr:rowOff>
    </xdr:from>
    <xdr:to>
      <xdr:col>10</xdr:col>
      <xdr:colOff>365391</xdr:colOff>
      <xdr:row>44</xdr:row>
      <xdr:rowOff>85594</xdr:rowOff>
    </xdr:to>
    <xdr:pic>
      <xdr:nvPicPr>
        <xdr:cNvPr id="6" name="Graphic 5" descr="Internet">
          <a:hlinkClick xmlns:r="http://schemas.openxmlformats.org/officeDocument/2006/relationships" r:id="rId9"/>
          <a:extLst>
            <a:ext uri="{FF2B5EF4-FFF2-40B4-BE49-F238E27FC236}">
              <a16:creationId xmlns:a16="http://schemas.microsoft.com/office/drawing/2014/main" id="{C608142C-1C4A-48AF-A674-6B5EB8E7FAB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393407" y="5328047"/>
          <a:ext cx="288000" cy="288000"/>
        </a:xfrm>
        <a:prstGeom prst="rect">
          <a:avLst/>
        </a:prstGeom>
      </xdr:spPr>
    </xdr:pic>
    <xdr:clientData fPrintsWithSheet="0"/>
  </xdr:twoCellAnchor>
  <xdr:twoCellAnchor editAs="oneCell">
    <xdr:from>
      <xdr:col>9</xdr:col>
      <xdr:colOff>11907</xdr:colOff>
      <xdr:row>9</xdr:row>
      <xdr:rowOff>71439</xdr:rowOff>
    </xdr:from>
    <xdr:to>
      <xdr:col>10</xdr:col>
      <xdr:colOff>139172</xdr:colOff>
      <xdr:row>11</xdr:row>
      <xdr:rowOff>109407</xdr:rowOff>
    </xdr:to>
    <xdr:pic>
      <xdr:nvPicPr>
        <xdr:cNvPr id="12" name="Graphic 28" descr="Internet">
          <a:hlinkClick xmlns:r="http://schemas.openxmlformats.org/officeDocument/2006/relationships" r:id="rId26"/>
          <a:extLst>
            <a:ext uri="{FF2B5EF4-FFF2-40B4-BE49-F238E27FC236}">
              <a16:creationId xmlns:a16="http://schemas.microsoft.com/office/drawing/2014/main" id="{BC3FE8EB-887D-437F-BC19-C97D16509311}"/>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167188" y="1226345"/>
          <a:ext cx="288000" cy="288000"/>
        </a:xfrm>
        <a:prstGeom prst="rect">
          <a:avLst/>
        </a:prstGeom>
      </xdr:spPr>
    </xdr:pic>
    <xdr:clientData fPrintsWithSheet="0"/>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sch">
  <a:themeElements>
    <a:clrScheme name="Organisch">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rganisch">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B9EF-12B5-437C-9E1E-395EE721722F}">
  <sheetPr codeName="Blad95">
    <tabColor theme="6" tint="0.39997558519241921"/>
    <outlinePr showOutlineSymbols="0"/>
    <pageSetUpPr autoPageBreaks="0" fitToPage="1"/>
  </sheetPr>
  <dimension ref="A1:AP177"/>
  <sheetViews>
    <sheetView showGridLines="0" showZeros="0" tabSelected="1" showOutlineSymbols="0" zoomScale="160" zoomScaleNormal="160" zoomScaleSheetLayoutView="120" workbookViewId="0">
      <selection activeCell="K3" sqref="K3"/>
      <extLst>
        <ext xmlns:xlsdti="http://schemas.microsoft.com/office/spreadsheetml/2023/showDataTypeIcons" uri="{77bfe23e-c014-4d31-8a63-9c772dbf06b6}">
          <xlsdti:showDataTypeIcons visible="0"/>
        </ext>
      </extLst>
    </sheetView>
  </sheetViews>
  <sheetFormatPr defaultColWidth="0" defaultRowHeight="0" customHeight="1" zeroHeight="1" x14ac:dyDescent="0.25"/>
  <cols>
    <col min="1" max="1" width="5.7109375" style="84" customWidth="1"/>
    <col min="2" max="2" width="3.7109375" style="85" customWidth="1"/>
    <col min="3" max="3" width="24.7109375" style="84" customWidth="1"/>
    <col min="4" max="4" width="1.7109375" style="84" customWidth="1"/>
    <col min="5" max="5" width="7.7109375" style="84" customWidth="1"/>
    <col min="6" max="6" width="1.7109375" style="86" customWidth="1"/>
    <col min="7" max="7" width="7.7109375" style="84" customWidth="1"/>
    <col min="8" max="8" width="1.7109375" style="84" customWidth="1"/>
    <col min="9" max="9" width="7.7109375" style="84" customWidth="1"/>
    <col min="10" max="10" width="2.42578125" style="84" customWidth="1"/>
    <col min="11" max="11" width="22.7109375" style="84" customWidth="1"/>
    <col min="12" max="12" width="1.7109375" style="84" customWidth="1"/>
    <col min="13" max="14" width="4.7109375" style="84" customWidth="1"/>
    <col min="15" max="15" width="7.7109375" style="84" customWidth="1"/>
    <col min="16" max="16" width="49.42578125" style="84" customWidth="1"/>
    <col min="17" max="17" width="1.7109375" style="84" customWidth="1"/>
    <col min="18" max="18" width="7.7109375" style="84" customWidth="1"/>
    <col min="19" max="19" width="1.7109375" style="84" customWidth="1"/>
    <col min="20" max="20" width="7.7109375" style="84" customWidth="1"/>
    <col min="21" max="21" width="2.7109375" style="84" customWidth="1"/>
    <col min="22" max="22" width="7.7109375" style="84" customWidth="1"/>
    <col min="23" max="23" width="4.7109375" style="84" hidden="1" customWidth="1"/>
    <col min="24" max="24" width="7.7109375" style="84" hidden="1" customWidth="1"/>
    <col min="25" max="25" width="1.7109375" style="84" hidden="1" customWidth="1"/>
    <col min="26" max="32" width="9.140625" style="84" hidden="1" customWidth="1"/>
    <col min="33" max="42" width="0" style="84" hidden="1" customWidth="1"/>
    <col min="43" max="16384" width="9.140625" style="84" hidden="1"/>
  </cols>
  <sheetData>
    <row r="1" spans="2:31" s="5" customFormat="1" ht="12" customHeight="1" x14ac:dyDescent="0.25">
      <c r="B1" s="356" t="s">
        <v>207</v>
      </c>
      <c r="C1" s="356"/>
      <c r="D1" s="356"/>
      <c r="E1" s="356"/>
      <c r="F1" s="356"/>
      <c r="G1" s="356"/>
      <c r="H1" s="356"/>
      <c r="I1" s="356"/>
      <c r="J1" s="356"/>
      <c r="K1" s="356"/>
      <c r="L1" s="356"/>
      <c r="M1" s="356"/>
      <c r="N1" s="356"/>
      <c r="P1" s="350" t="s">
        <v>70</v>
      </c>
      <c r="S1" s="6"/>
    </row>
    <row r="2" spans="2:31" s="5" customFormat="1" ht="9.75" customHeight="1" thickBot="1" x14ac:dyDescent="0.3">
      <c r="B2" s="176"/>
      <c r="C2" s="177"/>
      <c r="D2" s="177"/>
      <c r="E2" s="177"/>
      <c r="F2" s="177"/>
      <c r="G2" s="177"/>
      <c r="H2" s="177"/>
      <c r="I2" s="177"/>
      <c r="J2" s="177"/>
      <c r="K2" s="177"/>
      <c r="L2" s="177"/>
      <c r="M2" s="177"/>
      <c r="N2" s="177"/>
      <c r="O2" s="95"/>
      <c r="P2" s="351"/>
      <c r="R2" s="10"/>
      <c r="S2" s="184"/>
      <c r="T2" s="184"/>
      <c r="U2" s="184"/>
      <c r="V2" s="184"/>
      <c r="W2" s="184"/>
      <c r="X2" s="184"/>
      <c r="Y2" s="184"/>
      <c r="Z2" s="344"/>
      <c r="AA2" s="344"/>
      <c r="AB2" s="344"/>
      <c r="AC2" s="344"/>
      <c r="AD2" s="344"/>
      <c r="AE2" s="344"/>
    </row>
    <row r="3" spans="2:31" s="5" customFormat="1" ht="9.75" customHeight="1" thickBot="1" x14ac:dyDescent="0.25">
      <c r="B3" s="8"/>
      <c r="C3" s="124"/>
      <c r="D3" s="186"/>
      <c r="E3" s="358" t="s">
        <v>52</v>
      </c>
      <c r="F3" s="358"/>
      <c r="G3" s="358"/>
      <c r="H3" s="345" t="s">
        <v>0</v>
      </c>
      <c r="I3" s="345"/>
      <c r="J3" s="346"/>
      <c r="K3" s="231"/>
      <c r="L3" s="329" t="s">
        <v>72</v>
      </c>
      <c r="M3" s="329"/>
      <c r="N3" s="234"/>
      <c r="O3" s="13"/>
      <c r="P3" s="180"/>
      <c r="Q3" s="15"/>
      <c r="R3" s="16"/>
      <c r="S3" s="33"/>
      <c r="T3" s="187"/>
      <c r="U3" s="188"/>
      <c r="V3" s="188"/>
      <c r="W3" s="4"/>
      <c r="X3" s="3"/>
      <c r="Y3" s="22"/>
      <c r="Z3" s="189"/>
      <c r="AA3" s="190"/>
      <c r="AB3" s="190"/>
      <c r="AC3" s="190"/>
      <c r="AD3" s="190"/>
      <c r="AE3" s="190"/>
    </row>
    <row r="4" spans="2:31" s="5" customFormat="1" ht="9.75" customHeight="1" thickBot="1" x14ac:dyDescent="0.3">
      <c r="B4" s="8"/>
      <c r="C4" s="17"/>
      <c r="D4" s="17"/>
      <c r="E4" s="304">
        <v>2026</v>
      </c>
      <c r="F4" s="308"/>
      <c r="G4" s="304">
        <f>E4+1</f>
        <v>2027</v>
      </c>
      <c r="H4" s="345" t="s">
        <v>2</v>
      </c>
      <c r="I4" s="345"/>
      <c r="J4" s="346"/>
      <c r="K4" s="232">
        <f>ROUND((K5*40/24)*1440,0)/1440</f>
        <v>0</v>
      </c>
      <c r="L4" s="329" t="s">
        <v>73</v>
      </c>
      <c r="M4" s="329"/>
      <c r="N4" s="235"/>
      <c r="O4" s="20"/>
      <c r="P4" s="175" t="s">
        <v>169</v>
      </c>
      <c r="Q4" s="15"/>
      <c r="R4" s="22"/>
      <c r="S4" s="191"/>
      <c r="T4" s="192"/>
      <c r="U4" s="193"/>
      <c r="V4" s="192"/>
      <c r="W4" s="193"/>
      <c r="X4" s="40"/>
      <c r="Y4" s="194"/>
      <c r="Z4" s="190"/>
      <c r="AA4" s="190"/>
      <c r="AB4" s="190"/>
      <c r="AC4" s="190"/>
      <c r="AD4" s="190"/>
      <c r="AE4" s="190"/>
    </row>
    <row r="5" spans="2:31" s="5" customFormat="1" ht="9.75" customHeight="1" thickBot="1" x14ac:dyDescent="0.3">
      <c r="B5" s="121"/>
      <c r="C5" s="17"/>
      <c r="D5" s="122"/>
      <c r="E5" s="122"/>
      <c r="F5" s="122"/>
      <c r="G5" s="122"/>
      <c r="H5" s="359" t="s">
        <v>171</v>
      </c>
      <c r="I5" s="359"/>
      <c r="J5" s="360"/>
      <c r="K5" s="233"/>
      <c r="L5" s="330" t="s">
        <v>170</v>
      </c>
      <c r="M5" s="330"/>
      <c r="N5" s="236"/>
      <c r="O5" s="24"/>
      <c r="P5" s="175" t="s">
        <v>180</v>
      </c>
      <c r="Q5" s="15"/>
      <c r="R5" s="22"/>
      <c r="S5" s="195"/>
      <c r="T5" s="192"/>
      <c r="U5" s="193"/>
      <c r="V5" s="192"/>
      <c r="W5" s="193"/>
      <c r="X5" s="40"/>
      <c r="Y5" s="3"/>
      <c r="Z5" s="190"/>
      <c r="AA5" s="190"/>
      <c r="AB5" s="190"/>
      <c r="AC5" s="190"/>
      <c r="AD5" s="190"/>
      <c r="AE5" s="190"/>
    </row>
    <row r="6" spans="2:31" s="5" customFormat="1" ht="9.75" customHeight="1" x14ac:dyDescent="0.25">
      <c r="B6" s="354"/>
      <c r="C6" s="354"/>
      <c r="D6" s="354"/>
      <c r="E6" s="354"/>
      <c r="F6" s="354"/>
      <c r="G6" s="354"/>
      <c r="H6" s="354"/>
      <c r="I6" s="354"/>
      <c r="J6" s="19"/>
      <c r="K6" s="354"/>
      <c r="L6" s="354"/>
      <c r="M6" s="354"/>
      <c r="N6" s="354"/>
      <c r="O6" s="9"/>
      <c r="P6" s="175" t="s">
        <v>172</v>
      </c>
      <c r="Q6" s="15"/>
      <c r="R6" s="22"/>
      <c r="S6" s="191"/>
      <c r="T6" s="192"/>
      <c r="U6" s="193"/>
      <c r="V6" s="192"/>
      <c r="W6" s="193"/>
      <c r="X6" s="40"/>
      <c r="Y6" s="3"/>
      <c r="Z6" s="190"/>
      <c r="AA6" s="190"/>
      <c r="AB6" s="190"/>
      <c r="AC6" s="190"/>
      <c r="AD6" s="190"/>
      <c r="AE6" s="190"/>
    </row>
    <row r="7" spans="2:31" s="5" customFormat="1" ht="9.75" customHeight="1" thickBot="1" x14ac:dyDescent="0.3">
      <c r="B7" s="354"/>
      <c r="C7" s="354"/>
      <c r="D7" s="354"/>
      <c r="E7" s="354"/>
      <c r="F7" s="354"/>
      <c r="G7" s="354"/>
      <c r="H7" s="354"/>
      <c r="I7" s="354"/>
      <c r="J7" s="123"/>
      <c r="K7" s="354"/>
      <c r="L7" s="355"/>
      <c r="M7" s="355"/>
      <c r="N7" s="355"/>
      <c r="O7" s="97"/>
      <c r="P7" s="175" t="s">
        <v>173</v>
      </c>
      <c r="Q7" s="15"/>
      <c r="R7" s="352"/>
      <c r="S7" s="353"/>
      <c r="T7" s="353"/>
      <c r="U7" s="353"/>
      <c r="V7" s="353"/>
      <c r="W7" s="193"/>
      <c r="X7" s="40"/>
      <c r="Y7" s="3"/>
      <c r="Z7" s="190"/>
      <c r="AA7" s="190"/>
      <c r="AB7" s="190"/>
      <c r="AC7" s="190"/>
      <c r="AD7" s="190"/>
      <c r="AE7" s="190"/>
    </row>
    <row r="8" spans="2:31" s="5" customFormat="1" ht="9.75" customHeight="1" x14ac:dyDescent="0.25">
      <c r="B8" s="338" t="s">
        <v>74</v>
      </c>
      <c r="C8" s="338"/>
      <c r="D8" s="313"/>
      <c r="E8" s="314"/>
      <c r="F8" s="310"/>
      <c r="G8" s="314"/>
      <c r="H8" s="315"/>
      <c r="I8" s="310"/>
      <c r="J8" s="123"/>
      <c r="K8" s="338" t="s">
        <v>79</v>
      </c>
      <c r="L8" s="338"/>
      <c r="M8" s="338"/>
      <c r="N8" s="338"/>
      <c r="O8" s="9"/>
      <c r="P8" s="175" t="s">
        <v>200</v>
      </c>
      <c r="Q8" s="15"/>
      <c r="R8" s="27"/>
      <c r="S8" s="196"/>
      <c r="T8" s="196"/>
      <c r="U8" s="27"/>
      <c r="V8" s="196"/>
      <c r="W8" s="193"/>
      <c r="X8" s="40"/>
      <c r="Y8" s="3"/>
      <c r="Z8" s="190"/>
      <c r="AA8" s="190"/>
      <c r="AB8" s="190"/>
      <c r="AC8" s="190"/>
      <c r="AD8" s="190"/>
      <c r="AE8" s="190"/>
    </row>
    <row r="9" spans="2:31" s="5" customFormat="1" ht="9.75" customHeight="1" x14ac:dyDescent="0.25">
      <c r="B9" s="8"/>
      <c r="C9" s="11"/>
      <c r="D9" s="125"/>
      <c r="E9" s="357" t="s">
        <v>22</v>
      </c>
      <c r="F9" s="357"/>
      <c r="G9" s="357"/>
      <c r="H9" s="268"/>
      <c r="I9" s="267" t="s">
        <v>3</v>
      </c>
      <c r="J9" s="96"/>
      <c r="K9" s="133"/>
      <c r="L9" s="135"/>
      <c r="M9" s="135"/>
      <c r="N9" s="160"/>
      <c r="O9" s="98"/>
      <c r="P9" s="175" t="s">
        <v>201</v>
      </c>
      <c r="Q9" s="15"/>
      <c r="R9" s="87"/>
      <c r="S9" s="197"/>
      <c r="T9" s="87"/>
      <c r="U9" s="89"/>
      <c r="V9" s="87"/>
      <c r="W9" s="198"/>
      <c r="X9" s="199"/>
      <c r="Y9" s="3"/>
      <c r="Z9" s="190"/>
      <c r="AA9" s="190"/>
      <c r="AB9" s="190"/>
      <c r="AC9" s="190"/>
      <c r="AD9" s="190"/>
      <c r="AE9" s="190"/>
    </row>
    <row r="10" spans="2:31" s="5" customFormat="1" ht="9.75" customHeight="1" x14ac:dyDescent="0.25">
      <c r="B10" s="8"/>
      <c r="C10" s="11"/>
      <c r="D10" s="125"/>
      <c r="E10" s="266" t="s">
        <v>4</v>
      </c>
      <c r="F10" s="263"/>
      <c r="G10" s="266" t="s">
        <v>5</v>
      </c>
      <c r="H10" s="264"/>
      <c r="I10" s="265"/>
      <c r="J10" s="96"/>
      <c r="K10" s="261" t="s">
        <v>8</v>
      </c>
      <c r="L10" s="17"/>
      <c r="M10" s="300">
        <f>IF(N5="&gt; 3",K5*40,K5*80)</f>
        <v>0</v>
      </c>
      <c r="N10" s="136"/>
      <c r="O10" s="98"/>
      <c r="P10" s="175" t="s">
        <v>179</v>
      </c>
      <c r="Q10" s="15"/>
      <c r="R10" s="88"/>
      <c r="S10" s="197"/>
      <c r="T10" s="88"/>
      <c r="U10" s="32"/>
      <c r="V10" s="88"/>
      <c r="W10" s="195"/>
      <c r="X10" s="40"/>
      <c r="Y10" s="3"/>
      <c r="Z10" s="190"/>
      <c r="AA10" s="190"/>
      <c r="AB10" s="190"/>
      <c r="AC10" s="190"/>
      <c r="AD10" s="190"/>
      <c r="AE10" s="190"/>
    </row>
    <row r="11" spans="2:31" s="5" customFormat="1" ht="9.75" customHeight="1" x14ac:dyDescent="0.25">
      <c r="B11" s="8"/>
      <c r="C11" s="261" t="s">
        <v>6</v>
      </c>
      <c r="D11" s="125"/>
      <c r="E11" s="237"/>
      <c r="F11" s="125"/>
      <c r="G11" s="237"/>
      <c r="H11" s="96"/>
      <c r="I11" s="238"/>
      <c r="J11" s="96"/>
      <c r="K11" s="261" t="s">
        <v>10</v>
      </c>
      <c r="L11" s="11"/>
      <c r="M11" s="301">
        <f>IF(N3&gt;56,K5*130,0)</f>
        <v>0</v>
      </c>
      <c r="N11" s="136" t="s">
        <v>13</v>
      </c>
      <c r="O11" s="9"/>
      <c r="P11" s="175" t="s">
        <v>191</v>
      </c>
      <c r="Q11" s="15"/>
      <c r="R11" s="88"/>
      <c r="S11" s="197"/>
      <c r="T11" s="88"/>
      <c r="U11" s="32"/>
      <c r="V11" s="88"/>
      <c r="W11" s="195"/>
      <c r="X11" s="40"/>
      <c r="Y11" s="3"/>
      <c r="Z11" s="190"/>
      <c r="AA11" s="190"/>
      <c r="AB11" s="190"/>
      <c r="AC11" s="190"/>
      <c r="AD11" s="190"/>
      <c r="AE11" s="190"/>
    </row>
    <row r="12" spans="2:31" s="5" customFormat="1" ht="9.75" customHeight="1" x14ac:dyDescent="0.25">
      <c r="B12" s="8"/>
      <c r="C12" s="261" t="s">
        <v>7</v>
      </c>
      <c r="D12" s="125"/>
      <c r="E12" s="237"/>
      <c r="F12" s="125"/>
      <c r="G12" s="237"/>
      <c r="H12" s="96"/>
      <c r="I12" s="238"/>
      <c r="J12" s="96"/>
      <c r="K12" s="261" t="s">
        <v>63</v>
      </c>
      <c r="L12" s="11"/>
      <c r="M12" s="300">
        <f>M10+M11</f>
        <v>0</v>
      </c>
      <c r="N12" s="136"/>
      <c r="O12" s="98"/>
      <c r="P12" s="175" t="s">
        <v>192</v>
      </c>
      <c r="Q12" s="15"/>
      <c r="R12" s="88"/>
      <c r="S12" s="197"/>
      <c r="T12" s="88"/>
      <c r="U12" s="32"/>
      <c r="V12" s="88"/>
      <c r="W12" s="195"/>
      <c r="X12" s="40"/>
      <c r="Y12" s="3"/>
      <c r="Z12" s="190"/>
      <c r="AA12" s="190"/>
      <c r="AB12" s="190"/>
      <c r="AC12" s="190"/>
      <c r="AD12" s="190"/>
      <c r="AE12" s="190"/>
    </row>
    <row r="13" spans="2:31" s="5" customFormat="1" ht="9.75" customHeight="1" x14ac:dyDescent="0.25">
      <c r="B13" s="8"/>
      <c r="C13" s="261" t="s">
        <v>9</v>
      </c>
      <c r="D13" s="125"/>
      <c r="E13" s="237"/>
      <c r="F13" s="125"/>
      <c r="G13" s="237"/>
      <c r="H13" s="96"/>
      <c r="I13" s="238"/>
      <c r="J13" s="96"/>
      <c r="K13" s="262"/>
      <c r="L13" s="11"/>
      <c r="M13" s="300"/>
      <c r="N13" s="161"/>
      <c r="O13" s="99"/>
      <c r="P13" s="175" t="s">
        <v>193</v>
      </c>
      <c r="Q13" s="15"/>
      <c r="R13" s="89"/>
      <c r="S13" s="197"/>
      <c r="T13" s="89"/>
      <c r="U13" s="32"/>
      <c r="V13" s="89"/>
      <c r="Y13" s="3"/>
      <c r="Z13" s="190"/>
      <c r="AA13" s="190"/>
      <c r="AB13" s="190"/>
      <c r="AC13" s="190"/>
      <c r="AD13" s="190"/>
      <c r="AE13" s="190"/>
    </row>
    <row r="14" spans="2:31" s="5" customFormat="1" ht="9.75" customHeight="1" x14ac:dyDescent="0.25">
      <c r="B14" s="11"/>
      <c r="C14" s="261" t="s">
        <v>11</v>
      </c>
      <c r="D14" s="11"/>
      <c r="E14" s="237"/>
      <c r="F14" s="19"/>
      <c r="G14" s="237"/>
      <c r="H14" s="8"/>
      <c r="I14" s="238"/>
      <c r="J14" s="123"/>
      <c r="K14" s="261" t="str">
        <f>IF(N3&gt;56,"af: dit jaar op te nemen verlof","")</f>
        <v/>
      </c>
      <c r="L14" s="11"/>
      <c r="M14" s="302"/>
      <c r="N14" s="162"/>
      <c r="O14" s="9"/>
      <c r="P14" s="175" t="s">
        <v>182</v>
      </c>
      <c r="Q14" s="15"/>
      <c r="R14" s="32"/>
      <c r="S14" s="200"/>
      <c r="T14" s="200"/>
      <c r="U14" s="200"/>
      <c r="V14" s="200"/>
      <c r="W14" s="184"/>
      <c r="X14" s="184"/>
      <c r="Y14" s="184"/>
      <c r="Z14" s="201"/>
      <c r="AA14" s="201"/>
      <c r="AB14" s="201"/>
      <c r="AC14" s="201"/>
      <c r="AD14" s="201"/>
      <c r="AE14" s="201"/>
    </row>
    <row r="15" spans="2:31" s="5" customFormat="1" ht="9.75" customHeight="1" x14ac:dyDescent="0.25">
      <c r="B15" s="8"/>
      <c r="C15" s="261" t="s">
        <v>12</v>
      </c>
      <c r="D15" s="11"/>
      <c r="E15" s="237"/>
      <c r="F15" s="126"/>
      <c r="G15" s="237"/>
      <c r="H15" s="17"/>
      <c r="I15" s="238"/>
      <c r="J15" s="17"/>
      <c r="K15" s="261"/>
      <c r="L15" s="17"/>
      <c r="M15" s="82"/>
      <c r="N15" s="17"/>
      <c r="O15" s="9"/>
      <c r="P15" s="175" t="s">
        <v>181</v>
      </c>
      <c r="Q15" s="15"/>
      <c r="R15" s="33"/>
      <c r="S15" s="184"/>
      <c r="T15" s="202"/>
      <c r="U15" s="202"/>
      <c r="V15" s="202"/>
      <c r="W15" s="202"/>
      <c r="X15" s="202"/>
      <c r="Y15" s="202"/>
      <c r="Z15" s="201"/>
      <c r="AA15" s="201"/>
      <c r="AB15" s="201"/>
      <c r="AC15" s="201"/>
      <c r="AD15" s="201"/>
      <c r="AE15" s="201"/>
    </row>
    <row r="16" spans="2:31" s="5" customFormat="1" ht="9.75" customHeight="1" x14ac:dyDescent="0.25">
      <c r="B16" s="8"/>
      <c r="C16" s="261"/>
      <c r="D16" s="11"/>
      <c r="E16" s="282"/>
      <c r="F16" s="21"/>
      <c r="G16" s="283"/>
      <c r="H16" s="21"/>
      <c r="I16" s="282"/>
      <c r="J16" s="17"/>
      <c r="K16" s="261" t="str">
        <f>IF(N3&gt;56,"af: dit jaar te sparen voor verlof*","")</f>
        <v/>
      </c>
      <c r="L16" s="11"/>
      <c r="M16" s="303"/>
      <c r="N16" s="136"/>
      <c r="O16" s="9"/>
      <c r="P16" s="175" t="s">
        <v>194</v>
      </c>
      <c r="Q16" s="15"/>
      <c r="R16" s="33"/>
      <c r="S16" s="195"/>
      <c r="T16" s="195"/>
      <c r="U16" s="195"/>
      <c r="V16" s="195"/>
      <c r="W16" s="195"/>
      <c r="X16" s="203"/>
      <c r="Y16" s="3"/>
      <c r="Z16" s="201"/>
      <c r="AA16" s="201"/>
      <c r="AB16" s="201"/>
      <c r="AC16" s="201"/>
      <c r="AD16" s="201"/>
      <c r="AE16" s="201"/>
    </row>
    <row r="17" spans="2:31" s="5" customFormat="1" ht="9.75" customHeight="1" x14ac:dyDescent="0.25">
      <c r="B17" s="8"/>
      <c r="C17" s="261" t="s">
        <v>15</v>
      </c>
      <c r="D17" s="11"/>
      <c r="E17" s="284">
        <f>SUM(E11:E15)+SUM(G11:G15)</f>
        <v>0</v>
      </c>
      <c r="F17" s="21"/>
      <c r="G17" s="283"/>
      <c r="H17" s="82"/>
      <c r="I17" s="284">
        <f>SUM(I11:I15)</f>
        <v>0</v>
      </c>
      <c r="J17" s="17"/>
      <c r="K17" s="261"/>
      <c r="L17" s="11"/>
      <c r="M17" s="82"/>
      <c r="N17" s="34"/>
      <c r="O17" s="9"/>
      <c r="P17" s="183" t="s">
        <v>197</v>
      </c>
      <c r="Q17" s="15"/>
      <c r="R17" s="33"/>
      <c r="S17" s="195"/>
      <c r="T17" s="195"/>
      <c r="U17" s="195"/>
      <c r="V17" s="195"/>
      <c r="W17" s="195"/>
      <c r="X17" s="185"/>
      <c r="Y17" s="3"/>
      <c r="Z17" s="203"/>
      <c r="AA17" s="201"/>
      <c r="AB17" s="201"/>
      <c r="AC17" s="201"/>
      <c r="AD17" s="201"/>
      <c r="AE17" s="201"/>
    </row>
    <row r="18" spans="2:31" s="5" customFormat="1" ht="9.75" customHeight="1" thickBot="1" x14ac:dyDescent="0.3">
      <c r="B18" s="8"/>
      <c r="C18" s="261" t="s">
        <v>16</v>
      </c>
      <c r="D18" s="11"/>
      <c r="E18" s="282">
        <f>52*E17</f>
        <v>0</v>
      </c>
      <c r="F18" s="21"/>
      <c r="G18" s="82"/>
      <c r="H18" s="82"/>
      <c r="I18" s="285">
        <f>52*I17</f>
        <v>0</v>
      </c>
      <c r="J18" s="17"/>
      <c r="K18" s="261" t="s">
        <v>66</v>
      </c>
      <c r="L18" s="11"/>
      <c r="M18" s="304">
        <f>M12-(M14+M16)</f>
        <v>0</v>
      </c>
      <c r="N18" s="143"/>
      <c r="O18" s="9"/>
      <c r="P18" s="183"/>
      <c r="Q18" s="15"/>
      <c r="R18" s="33"/>
      <c r="S18" s="195"/>
      <c r="T18" s="195"/>
      <c r="U18" s="195"/>
      <c r="V18" s="195"/>
      <c r="W18" s="195"/>
      <c r="X18" s="185"/>
      <c r="Y18" s="3"/>
      <c r="Z18" s="201"/>
      <c r="AA18" s="201"/>
      <c r="AB18" s="201"/>
      <c r="AC18" s="201"/>
      <c r="AD18" s="201"/>
      <c r="AE18" s="201"/>
    </row>
    <row r="19" spans="2:31" s="5" customFormat="1" ht="9.75" customHeight="1" x14ac:dyDescent="0.25">
      <c r="B19" s="159">
        <f>WEEKDAY(CONCATENATE(C19,G4))</f>
        <v>4</v>
      </c>
      <c r="C19" s="269" t="s">
        <v>18</v>
      </c>
      <c r="D19" s="127">
        <f>IF(MOD(G4,4)=0,WEEKDAY(CONCATENATE(C19,G4),2),0)</f>
        <v>0</v>
      </c>
      <c r="E19" s="282">
        <f>IF(D19=1,E9+G9,IF(D19=2,E10+G10,IF(D19=3,E11+G11,IF(D19=4,E12+G12,IF(D19=5,E13+G13,0)))))</f>
        <v>0</v>
      </c>
      <c r="F19" s="347" t="s">
        <v>19</v>
      </c>
      <c r="G19" s="347"/>
      <c r="H19" s="347"/>
      <c r="I19" s="285">
        <f>IF(D19=1,I9,IF(D19=2,I10,IF(D19=3,I11,IF(D19=4,I12,IF(D19=5,I13,0)))))</f>
        <v>0</v>
      </c>
      <c r="J19" s="17"/>
      <c r="K19" s="261"/>
      <c r="L19" s="11"/>
      <c r="M19" s="18"/>
      <c r="N19" s="17"/>
      <c r="O19" s="9"/>
      <c r="P19" s="179" t="s">
        <v>183</v>
      </c>
      <c r="Q19" s="15"/>
      <c r="R19" s="33"/>
      <c r="X19" s="203"/>
      <c r="Y19" s="3"/>
      <c r="Z19" s="201"/>
      <c r="AA19" s="201"/>
      <c r="AB19" s="201"/>
      <c r="AC19" s="201"/>
      <c r="AD19" s="201"/>
      <c r="AE19" s="201"/>
    </row>
    <row r="20" spans="2:31" s="5" customFormat="1" ht="9.75" customHeight="1" x14ac:dyDescent="0.25">
      <c r="B20" s="159">
        <f>WEEKDAY(CONCATENATE(C20,G4))</f>
        <v>5</v>
      </c>
      <c r="C20" s="269" t="s">
        <v>20</v>
      </c>
      <c r="D20" s="127">
        <f>WEEKDAY(CONCATENATE(C20,G4),2)</f>
        <v>4</v>
      </c>
      <c r="E20" s="286">
        <f>IF(D20=1,E9+G9,IF(D20=2,E10+G10,IF(D20=3,E11+G11,IF(D20=4,E12+G12,IF(D20=5,E13+G13,0)))))</f>
        <v>0</v>
      </c>
      <c r="F20" s="21" t="s">
        <v>13</v>
      </c>
      <c r="G20" s="287"/>
      <c r="H20" s="21" t="s">
        <v>13</v>
      </c>
      <c r="I20" s="288">
        <f>IF(D20=1,I9,IF(D20=2,I10,IF(D20=3,I11,IF(D20=4,I12,IF(D20=5,I13,0)))))</f>
        <v>0</v>
      </c>
      <c r="J20" s="17"/>
      <c r="K20" s="331" t="str">
        <f>IF(N3&gt;56,"vermindering aantal lesuren door de verlofopname","")</f>
        <v/>
      </c>
      <c r="L20" s="331"/>
      <c r="M20" s="331"/>
      <c r="N20" s="21">
        <f>ROUND(940/1659*M14,0)</f>
        <v>0</v>
      </c>
      <c r="O20" s="9"/>
      <c r="P20" s="26" t="s">
        <v>85</v>
      </c>
      <c r="Q20" s="15"/>
      <c r="R20" s="33"/>
      <c r="S20" s="204"/>
      <c r="T20" s="205"/>
      <c r="U20" s="195"/>
      <c r="V20" s="205"/>
      <c r="W20" s="195"/>
      <c r="X20" s="2"/>
      <c r="Y20" s="3"/>
      <c r="Z20" s="38"/>
      <c r="AA20" s="38"/>
      <c r="AB20" s="38"/>
      <c r="AC20" s="38"/>
      <c r="AD20" s="38"/>
      <c r="AE20" s="39"/>
    </row>
    <row r="21" spans="2:31" s="5" customFormat="1" ht="9.75" customHeight="1" thickBot="1" x14ac:dyDescent="0.3">
      <c r="B21" s="8"/>
      <c r="C21" s="262" t="s">
        <v>21</v>
      </c>
      <c r="D21" s="11"/>
      <c r="E21" s="289">
        <f>E18+E19+E20</f>
        <v>0</v>
      </c>
      <c r="F21" s="21"/>
      <c r="G21" s="82"/>
      <c r="H21" s="177"/>
      <c r="I21" s="290">
        <f>I18+I19+I20</f>
        <v>0</v>
      </c>
      <c r="J21" s="17"/>
      <c r="K21" s="11"/>
      <c r="L21" s="11"/>
      <c r="M21" s="138"/>
      <c r="N21" s="17"/>
      <c r="O21" s="9"/>
      <c r="P21" s="26" t="s">
        <v>86</v>
      </c>
      <c r="Q21" s="15"/>
      <c r="R21" s="22"/>
      <c r="S21" s="206"/>
      <c r="T21" s="205"/>
      <c r="U21" s="207"/>
      <c r="V21" s="205"/>
      <c r="W21" s="208"/>
      <c r="X21" s="2"/>
      <c r="Y21" s="3"/>
      <c r="Z21" s="38"/>
      <c r="AA21" s="38"/>
      <c r="AB21" s="38"/>
      <c r="AC21" s="38"/>
      <c r="AD21" s="38"/>
      <c r="AE21" s="39"/>
    </row>
    <row r="22" spans="2:31" s="5" customFormat="1" ht="9.75" customHeight="1" x14ac:dyDescent="0.2">
      <c r="B22" s="348" t="s">
        <v>196</v>
      </c>
      <c r="C22" s="348"/>
      <c r="D22" s="316"/>
      <c r="E22" s="310" t="s">
        <v>22</v>
      </c>
      <c r="F22" s="311"/>
      <c r="G22" s="310"/>
      <c r="H22" s="312"/>
      <c r="I22" s="310" t="s">
        <v>3</v>
      </c>
      <c r="J22" s="17"/>
      <c r="K22" s="349" t="str">
        <f>IF(N3&gt;56,"* Sparen vanaf 57 jr.: max. 5 jaar","")</f>
        <v/>
      </c>
      <c r="L22" s="349"/>
      <c r="M22" s="349"/>
      <c r="N22" s="349"/>
      <c r="O22" s="9"/>
      <c r="P22" s="26"/>
      <c r="Q22" s="15"/>
      <c r="R22" s="16"/>
      <c r="S22" s="206"/>
      <c r="T22" s="205"/>
      <c r="U22" s="207"/>
      <c r="V22" s="205"/>
      <c r="W22" s="208"/>
      <c r="X22" s="2"/>
      <c r="Y22" s="3"/>
      <c r="Z22" s="38"/>
      <c r="AA22" s="38"/>
      <c r="AB22" s="38"/>
      <c r="AC22" s="38"/>
      <c r="AD22" s="38"/>
      <c r="AE22" s="39"/>
    </row>
    <row r="23" spans="2:31" s="5" customFormat="1" ht="9.75" customHeight="1" thickBot="1" x14ac:dyDescent="0.3">
      <c r="B23" s="8"/>
      <c r="C23" s="17"/>
      <c r="D23" s="17"/>
      <c r="E23" s="291"/>
      <c r="F23" s="292"/>
      <c r="G23" s="293"/>
      <c r="H23" s="292"/>
      <c r="I23" s="277"/>
      <c r="J23" s="17"/>
      <c r="K23" s="343"/>
      <c r="L23" s="343"/>
      <c r="M23" s="343"/>
      <c r="N23" s="343"/>
      <c r="O23" s="9"/>
      <c r="P23" s="26" t="s">
        <v>87</v>
      </c>
      <c r="Q23" s="15"/>
      <c r="R23" s="16"/>
      <c r="S23" s="206"/>
      <c r="T23" s="209"/>
      <c r="U23" s="207"/>
      <c r="V23" s="205"/>
      <c r="W23" s="208"/>
      <c r="X23" s="2"/>
      <c r="Y23" s="3"/>
      <c r="Z23" s="38"/>
      <c r="AA23" s="38"/>
      <c r="AB23" s="38"/>
      <c r="AC23" s="38"/>
      <c r="AD23" s="38"/>
      <c r="AE23" s="39"/>
    </row>
    <row r="24" spans="2:31" s="5" customFormat="1" ht="9.75" customHeight="1" thickBot="1" x14ac:dyDescent="0.3">
      <c r="B24" s="8"/>
      <c r="C24" s="261" t="s">
        <v>24</v>
      </c>
      <c r="D24" s="228">
        <v>1</v>
      </c>
      <c r="E24" s="282">
        <f>E17*D24</f>
        <v>0</v>
      </c>
      <c r="F24" s="21"/>
      <c r="G24" s="294"/>
      <c r="H24" s="295"/>
      <c r="I24" s="282">
        <f>I17*D24</f>
        <v>0</v>
      </c>
      <c r="J24" s="17"/>
      <c r="K24" s="309" t="s">
        <v>25</v>
      </c>
      <c r="L24" s="327" t="s">
        <v>26</v>
      </c>
      <c r="M24" s="327"/>
      <c r="N24" s="319">
        <v>1659</v>
      </c>
      <c r="O24" s="100"/>
      <c r="P24" s="26" t="s">
        <v>203</v>
      </c>
      <c r="Q24" s="15"/>
      <c r="R24" s="33"/>
      <c r="S24" s="195"/>
      <c r="T24" s="209"/>
      <c r="U24" s="210"/>
      <c r="V24" s="205"/>
      <c r="W24" s="210"/>
      <c r="X24" s="2"/>
      <c r="Y24" s="22"/>
      <c r="Z24" s="38"/>
      <c r="AA24" s="38"/>
      <c r="AB24" s="38"/>
      <c r="AC24" s="38"/>
      <c r="AD24" s="38"/>
      <c r="AE24" s="39"/>
    </row>
    <row r="25" spans="2:31" s="5" customFormat="1" ht="9.75" customHeight="1" thickBot="1" x14ac:dyDescent="0.3">
      <c r="B25" s="8"/>
      <c r="C25" s="261" t="s">
        <v>27</v>
      </c>
      <c r="D25" s="228">
        <v>2</v>
      </c>
      <c r="E25" s="282">
        <f>E17*D25</f>
        <v>0</v>
      </c>
      <c r="F25" s="21"/>
      <c r="G25" s="294"/>
      <c r="H25" s="295"/>
      <c r="I25" s="282">
        <f>I17*D25</f>
        <v>0</v>
      </c>
      <c r="J25" s="17"/>
      <c r="K25" s="305"/>
      <c r="L25" s="82"/>
      <c r="M25" s="270"/>
      <c r="N25" s="163"/>
      <c r="O25" s="326"/>
      <c r="P25" s="26"/>
      <c r="Q25" s="15"/>
      <c r="R25" s="22"/>
      <c r="S25" s="195"/>
      <c r="T25" s="206"/>
      <c r="U25" s="211"/>
      <c r="V25" s="204"/>
      <c r="W25" s="204"/>
      <c r="X25" s="22"/>
      <c r="Y25" s="22"/>
      <c r="Z25" s="38"/>
      <c r="AA25" s="38"/>
      <c r="AB25" s="38"/>
      <c r="AC25" s="38"/>
      <c r="AD25" s="38"/>
      <c r="AE25" s="39"/>
    </row>
    <row r="26" spans="2:31" s="5" customFormat="1" ht="9.75" customHeight="1" thickBot="1" x14ac:dyDescent="0.3">
      <c r="B26" s="8"/>
      <c r="C26" s="261" t="s">
        <v>28</v>
      </c>
      <c r="D26" s="228">
        <v>1</v>
      </c>
      <c r="E26" s="282">
        <f>E17*D26</f>
        <v>0</v>
      </c>
      <c r="F26" s="21"/>
      <c r="G26" s="294"/>
      <c r="H26" s="295"/>
      <c r="I26" s="282">
        <f>I17*D26</f>
        <v>0</v>
      </c>
      <c r="J26" s="17"/>
      <c r="K26" s="261" t="s">
        <v>205</v>
      </c>
      <c r="L26" s="82" t="s">
        <v>29</v>
      </c>
      <c r="M26" s="300">
        <f>ROUND(K5*1659,0)</f>
        <v>0</v>
      </c>
      <c r="N26" s="94"/>
      <c r="O26" s="326"/>
      <c r="P26" s="26" t="s">
        <v>71</v>
      </c>
      <c r="Q26" s="15"/>
      <c r="R26" s="22"/>
      <c r="S26" s="204"/>
      <c r="T26" s="204"/>
      <c r="U26" s="204"/>
      <c r="V26" s="204"/>
      <c r="W26" s="204"/>
      <c r="X26" s="22"/>
      <c r="Y26" s="22"/>
      <c r="Z26" s="38"/>
      <c r="AA26" s="38"/>
      <c r="AB26" s="38"/>
      <c r="AC26" s="38"/>
      <c r="AD26" s="38"/>
      <c r="AE26" s="39"/>
    </row>
    <row r="27" spans="2:31" s="5" customFormat="1" ht="9.75" customHeight="1" thickBot="1" x14ac:dyDescent="0.3">
      <c r="B27" s="8"/>
      <c r="C27" s="261" t="s">
        <v>30</v>
      </c>
      <c r="D27" s="229">
        <v>2</v>
      </c>
      <c r="E27" s="282">
        <f>E17*D27</f>
        <v>0</v>
      </c>
      <c r="F27" s="21"/>
      <c r="G27" s="294"/>
      <c r="H27" s="295"/>
      <c r="I27" s="282">
        <f>I17*D27</f>
        <v>0</v>
      </c>
      <c r="J27" s="17"/>
      <c r="K27" s="261" t="s">
        <v>31</v>
      </c>
      <c r="L27" s="82" t="s">
        <v>17</v>
      </c>
      <c r="M27" s="301">
        <f>M14</f>
        <v>0</v>
      </c>
      <c r="N27" s="163"/>
      <c r="O27" s="326"/>
      <c r="P27" s="26" t="s">
        <v>80</v>
      </c>
      <c r="Q27" s="15"/>
      <c r="R27" s="22"/>
      <c r="S27" s="195"/>
      <c r="T27" s="195"/>
      <c r="U27" s="192"/>
      <c r="V27" s="211"/>
      <c r="W27" s="204"/>
      <c r="X27" s="22"/>
      <c r="Y27" s="22"/>
      <c r="Z27" s="38"/>
      <c r="AA27" s="38"/>
      <c r="AB27" s="38"/>
      <c r="AC27" s="38"/>
      <c r="AD27" s="38"/>
      <c r="AE27" s="39"/>
    </row>
    <row r="28" spans="2:31" s="5" customFormat="1" ht="9.75" customHeight="1" thickBot="1" x14ac:dyDescent="0.3">
      <c r="B28" s="8"/>
      <c r="C28" s="230"/>
      <c r="D28" s="229"/>
      <c r="E28" s="282">
        <f>E17*D28</f>
        <v>0</v>
      </c>
      <c r="F28" s="21"/>
      <c r="G28" s="294"/>
      <c r="H28" s="295"/>
      <c r="I28" s="282">
        <f>I17*D28</f>
        <v>0</v>
      </c>
      <c r="J28" s="17"/>
      <c r="K28" s="261" t="s">
        <v>32</v>
      </c>
      <c r="L28" s="82"/>
      <c r="M28" s="300">
        <f>M26-M27</f>
        <v>0</v>
      </c>
      <c r="N28" s="94"/>
      <c r="O28" s="326"/>
      <c r="P28" s="26" t="s">
        <v>81</v>
      </c>
      <c r="Q28" s="15"/>
      <c r="R28" s="22"/>
      <c r="S28" s="195"/>
      <c r="T28" s="212"/>
      <c r="U28" s="213"/>
      <c r="V28" s="212"/>
      <c r="W28" s="211"/>
      <c r="X28" s="3"/>
      <c r="Y28" s="3"/>
      <c r="Z28" s="38"/>
      <c r="AA28" s="38"/>
      <c r="AB28" s="38"/>
      <c r="AC28" s="38"/>
      <c r="AD28" s="38"/>
      <c r="AE28" s="39"/>
    </row>
    <row r="29" spans="2:31" s="5" customFormat="1" ht="9.75" customHeight="1" thickBot="1" x14ac:dyDescent="0.25">
      <c r="B29" s="8"/>
      <c r="C29" s="261" t="s">
        <v>33</v>
      </c>
      <c r="D29" s="228">
        <v>6</v>
      </c>
      <c r="E29" s="286">
        <f>E17*D29</f>
        <v>0</v>
      </c>
      <c r="F29" s="21"/>
      <c r="G29" s="294"/>
      <c r="H29" s="295"/>
      <c r="I29" s="286">
        <f>I17*D29</f>
        <v>0</v>
      </c>
      <c r="J29" s="17"/>
      <c r="K29" s="261" t="s">
        <v>206</v>
      </c>
      <c r="L29" s="82"/>
      <c r="M29" s="306">
        <f>ROUND(((I21+I73)-(I30+I55))*24,0)</f>
        <v>0</v>
      </c>
      <c r="N29" s="18"/>
      <c r="O29" s="101"/>
      <c r="P29" s="26"/>
      <c r="Q29" s="15"/>
      <c r="R29" s="22"/>
      <c r="S29" s="3"/>
      <c r="T29" s="3"/>
      <c r="U29" s="3"/>
      <c r="V29" s="3"/>
      <c r="W29" s="3"/>
      <c r="X29" s="3"/>
      <c r="Y29" s="3"/>
      <c r="Z29" s="38"/>
      <c r="AA29" s="38"/>
      <c r="AB29" s="38"/>
      <c r="AC29" s="38"/>
      <c r="AD29" s="38"/>
      <c r="AE29" s="39"/>
    </row>
    <row r="30" spans="2:31" s="5" customFormat="1" ht="9.75" customHeight="1" thickBot="1" x14ac:dyDescent="0.3">
      <c r="B30" s="8"/>
      <c r="C30" s="262" t="s">
        <v>34</v>
      </c>
      <c r="D30" s="17"/>
      <c r="E30" s="289">
        <f>SUM(E24:E29)</f>
        <v>0</v>
      </c>
      <c r="F30" s="21"/>
      <c r="G30" s="82"/>
      <c r="H30" s="177"/>
      <c r="I30" s="289">
        <f>SUM(I24:I29)</f>
        <v>0</v>
      </c>
      <c r="J30" s="17"/>
      <c r="K30" s="156" t="str">
        <f>IF(M30&gt;0,"te veel uren in werkdagen ingeroosterd","nog over")</f>
        <v>nog over</v>
      </c>
      <c r="L30" s="82"/>
      <c r="M30" s="307">
        <f>M29-M28</f>
        <v>0</v>
      </c>
      <c r="N30" s="139"/>
      <c r="O30" s="102"/>
      <c r="P30" s="72" t="s">
        <v>97</v>
      </c>
      <c r="Q30" s="15"/>
      <c r="R30" s="22"/>
      <c r="S30" s="4"/>
      <c r="T30" s="37"/>
      <c r="V30" s="37"/>
      <c r="W30" s="214"/>
      <c r="X30" s="214"/>
      <c r="Y30" s="214"/>
      <c r="Z30" s="38"/>
      <c r="AA30" s="38"/>
      <c r="AB30" s="38"/>
      <c r="AC30" s="38"/>
      <c r="AD30" s="38"/>
      <c r="AE30" s="39"/>
    </row>
    <row r="31" spans="2:31" s="5" customFormat="1" ht="9.75" customHeight="1" thickBot="1" x14ac:dyDescent="0.3">
      <c r="B31" s="338" t="s">
        <v>75</v>
      </c>
      <c r="C31" s="338"/>
      <c r="D31" s="338"/>
      <c r="E31" s="310" t="s">
        <v>22</v>
      </c>
      <c r="F31" s="311"/>
      <c r="G31" s="310" t="s">
        <v>23</v>
      </c>
      <c r="H31" s="312"/>
      <c r="I31" s="310" t="s">
        <v>3</v>
      </c>
      <c r="J31" s="17"/>
      <c r="K31" s="11"/>
      <c r="L31" s="140"/>
      <c r="M31" s="141">
        <f>ROUND(IF(M28&gt;0,M29/M28*100,0),0)</f>
        <v>0</v>
      </c>
      <c r="N31" s="324" t="s">
        <v>47</v>
      </c>
      <c r="O31" s="103"/>
      <c r="P31" s="246" t="s">
        <v>82</v>
      </c>
      <c r="Q31" s="15"/>
      <c r="R31" s="22"/>
      <c r="S31" s="4"/>
      <c r="T31" s="4"/>
      <c r="U31" s="37"/>
      <c r="V31" s="3"/>
      <c r="W31" s="33"/>
      <c r="X31" s="3"/>
      <c r="Y31" s="3"/>
      <c r="Z31" s="38"/>
      <c r="AA31" s="38"/>
      <c r="AB31" s="38"/>
      <c r="AC31" s="38"/>
      <c r="AD31" s="38"/>
      <c r="AE31" s="39"/>
    </row>
    <row r="32" spans="2:31" s="5" customFormat="1" ht="9.75" customHeight="1" thickBot="1" x14ac:dyDescent="0.25">
      <c r="B32" s="159" t="str">
        <f>IF(G32="","",G32)</f>
        <v/>
      </c>
      <c r="C32" s="239"/>
      <c r="D32" s="240"/>
      <c r="E32" s="241"/>
      <c r="F32" s="153"/>
      <c r="G32" s="242"/>
      <c r="H32" s="132"/>
      <c r="I32" s="243"/>
      <c r="J32" s="17"/>
      <c r="K32" s="137"/>
      <c r="L32" s="17"/>
      <c r="M32" s="142"/>
      <c r="N32" s="164"/>
      <c r="O32" s="104"/>
      <c r="P32" s="247" t="s">
        <v>83</v>
      </c>
      <c r="Q32" s="15"/>
      <c r="R32" s="22"/>
      <c r="S32" s="33"/>
      <c r="T32" s="40"/>
      <c r="U32" s="40"/>
      <c r="V32" s="3"/>
      <c r="W32" s="41"/>
      <c r="X32" s="3"/>
      <c r="Y32" s="3"/>
      <c r="Z32" s="38"/>
      <c r="AA32" s="38"/>
      <c r="AB32" s="38"/>
      <c r="AC32" s="38"/>
      <c r="AD32" s="38"/>
      <c r="AE32" s="39"/>
    </row>
    <row r="33" spans="2:31" s="5" customFormat="1" ht="9.75" customHeight="1" thickBot="1" x14ac:dyDescent="0.25">
      <c r="B33" s="159" t="str">
        <f>IF(G33="","",G33)</f>
        <v/>
      </c>
      <c r="C33" s="239"/>
      <c r="D33" s="240"/>
      <c r="E33" s="241"/>
      <c r="F33" s="153"/>
      <c r="G33" s="242"/>
      <c r="H33" s="132"/>
      <c r="I33" s="243"/>
      <c r="J33" s="17"/>
      <c r="K33" s="309" t="s">
        <v>35</v>
      </c>
      <c r="L33" s="327" t="s">
        <v>26</v>
      </c>
      <c r="M33" s="327"/>
      <c r="N33" s="319">
        <v>940</v>
      </c>
      <c r="O33" s="105"/>
      <c r="P33" s="248" t="s">
        <v>84</v>
      </c>
      <c r="Q33" s="15"/>
      <c r="R33" s="22"/>
      <c r="S33" s="33"/>
      <c r="T33" s="40"/>
      <c r="U33" s="40"/>
      <c r="V33" s="3"/>
      <c r="W33" s="41"/>
      <c r="X33" s="3"/>
      <c r="Y33" s="3"/>
      <c r="Z33" s="38"/>
      <c r="AA33" s="38"/>
      <c r="AB33" s="38"/>
      <c r="AC33" s="38"/>
      <c r="AD33" s="38"/>
      <c r="AE33" s="39"/>
    </row>
    <row r="34" spans="2:31" s="5" customFormat="1" ht="9.75" customHeight="1" thickBot="1" x14ac:dyDescent="0.25">
      <c r="B34" s="159" t="str">
        <f t="shared" ref="B34:B72" si="0">IF(G34="","",G34)</f>
        <v/>
      </c>
      <c r="C34" s="239"/>
      <c r="D34" s="240"/>
      <c r="E34" s="241"/>
      <c r="F34" s="153"/>
      <c r="G34" s="242"/>
      <c r="H34" s="132"/>
      <c r="I34" s="243"/>
      <c r="J34" s="17"/>
      <c r="K34" s="157"/>
      <c r="L34" s="93"/>
      <c r="M34" s="93"/>
      <c r="N34" s="93"/>
      <c r="O34" s="106"/>
      <c r="P34" s="90" t="s">
        <v>204</v>
      </c>
      <c r="Q34" s="15"/>
      <c r="R34" s="22"/>
      <c r="S34" s="33"/>
      <c r="T34" s="40"/>
      <c r="U34" s="40"/>
      <c r="V34" s="3"/>
      <c r="W34" s="41"/>
      <c r="X34" s="3"/>
      <c r="Y34" s="3"/>
      <c r="Z34" s="38"/>
      <c r="AA34" s="38"/>
      <c r="AB34" s="38"/>
      <c r="AC34" s="38"/>
      <c r="AD34" s="38"/>
      <c r="AE34" s="39"/>
    </row>
    <row r="35" spans="2:31" s="5" customFormat="1" ht="9.75" customHeight="1" thickBot="1" x14ac:dyDescent="0.25">
      <c r="B35" s="159" t="str">
        <f t="shared" si="0"/>
        <v/>
      </c>
      <c r="C35" s="239"/>
      <c r="D35" s="240"/>
      <c r="E35" s="241"/>
      <c r="F35" s="153"/>
      <c r="G35" s="242"/>
      <c r="H35" s="132"/>
      <c r="I35" s="243"/>
      <c r="J35" s="17"/>
      <c r="K35" s="261" t="s">
        <v>36</v>
      </c>
      <c r="L35" s="143"/>
      <c r="M35" s="94">
        <f>ROUND(K5*940,0)</f>
        <v>0</v>
      </c>
      <c r="N35" s="94"/>
      <c r="O35" s="106"/>
      <c r="P35" s="90"/>
      <c r="Q35" s="15"/>
      <c r="R35" s="22"/>
      <c r="S35" s="33"/>
      <c r="T35" s="40"/>
      <c r="U35" s="40"/>
      <c r="V35" s="3"/>
      <c r="W35" s="41"/>
      <c r="X35" s="3"/>
      <c r="Y35" s="3"/>
      <c r="Z35" s="38"/>
      <c r="AA35" s="38"/>
      <c r="AB35" s="38"/>
      <c r="AC35" s="38"/>
      <c r="AD35" s="38"/>
      <c r="AE35" s="39"/>
    </row>
    <row r="36" spans="2:31" s="5" customFormat="1" ht="9.75" customHeight="1" thickBot="1" x14ac:dyDescent="0.25">
      <c r="B36" s="159" t="str">
        <f t="shared" si="0"/>
        <v/>
      </c>
      <c r="C36" s="239"/>
      <c r="D36" s="240"/>
      <c r="E36" s="241"/>
      <c r="F36" s="153"/>
      <c r="G36" s="242"/>
      <c r="H36" s="132"/>
      <c r="I36" s="243"/>
      <c r="J36" s="17"/>
      <c r="K36" s="261" t="s">
        <v>37</v>
      </c>
      <c r="L36" s="17" t="s">
        <v>17</v>
      </c>
      <c r="M36" s="35">
        <f>N20</f>
        <v>0</v>
      </c>
      <c r="N36" s="94"/>
      <c r="O36" s="106"/>
      <c r="P36" s="170" t="s">
        <v>95</v>
      </c>
      <c r="Q36" s="15"/>
      <c r="R36" s="22"/>
      <c r="S36" s="33"/>
      <c r="T36" s="40"/>
      <c r="U36" s="40"/>
      <c r="V36" s="3"/>
      <c r="W36" s="41"/>
      <c r="X36" s="3"/>
      <c r="Y36" s="3"/>
      <c r="Z36" s="38"/>
      <c r="AA36" s="38"/>
      <c r="AB36" s="38"/>
      <c r="AC36" s="38"/>
      <c r="AD36" s="38"/>
      <c r="AE36" s="39"/>
    </row>
    <row r="37" spans="2:31" s="5" customFormat="1" ht="9.75" customHeight="1" thickBot="1" x14ac:dyDescent="0.25">
      <c r="B37" s="159" t="str">
        <f t="shared" si="0"/>
        <v/>
      </c>
      <c r="C37" s="239"/>
      <c r="D37" s="240"/>
      <c r="E37" s="241"/>
      <c r="F37" s="153"/>
      <c r="G37" s="242"/>
      <c r="H37" s="132"/>
      <c r="I37" s="243"/>
      <c r="J37" s="17"/>
      <c r="K37" s="261" t="s">
        <v>38</v>
      </c>
      <c r="L37" s="17"/>
      <c r="M37" s="94">
        <f>M35-M36</f>
        <v>0</v>
      </c>
      <c r="N37" s="94"/>
      <c r="O37" s="107"/>
      <c r="P37" s="170" t="s">
        <v>162</v>
      </c>
      <c r="Q37" s="15"/>
      <c r="R37" s="22"/>
      <c r="S37" s="3"/>
      <c r="T37" s="3"/>
      <c r="U37" s="3"/>
      <c r="V37" s="3"/>
      <c r="W37" s="42"/>
      <c r="X37" s="3"/>
      <c r="Y37" s="3"/>
      <c r="Z37" s="38"/>
      <c r="AA37" s="38"/>
      <c r="AB37" s="38"/>
      <c r="AC37" s="38"/>
      <c r="AD37" s="38"/>
      <c r="AE37" s="39"/>
    </row>
    <row r="38" spans="2:31" s="5" customFormat="1" ht="9.75" customHeight="1" thickBot="1" x14ac:dyDescent="0.25">
      <c r="B38" s="159" t="str">
        <f t="shared" si="0"/>
        <v/>
      </c>
      <c r="C38" s="239"/>
      <c r="D38" s="240"/>
      <c r="E38" s="241"/>
      <c r="F38" s="153"/>
      <c r="G38" s="242"/>
      <c r="H38" s="132"/>
      <c r="I38" s="243"/>
      <c r="J38" s="17"/>
      <c r="K38" s="261" t="s">
        <v>209</v>
      </c>
      <c r="L38" s="17" t="s">
        <v>17</v>
      </c>
      <c r="M38" s="36">
        <f>ROUND(((E21+E73)-(E30+E55))*24,0)</f>
        <v>0</v>
      </c>
      <c r="N38" s="94"/>
      <c r="O38" s="106"/>
      <c r="P38" s="170" t="s">
        <v>96</v>
      </c>
      <c r="Q38" s="22"/>
      <c r="R38" s="33"/>
      <c r="S38" s="3"/>
      <c r="T38" s="3"/>
      <c r="U38" s="22"/>
      <c r="V38" s="42"/>
      <c r="W38" s="3"/>
      <c r="X38" s="3"/>
      <c r="Y38" s="38"/>
      <c r="Z38" s="38"/>
      <c r="AA38" s="38"/>
      <c r="AB38" s="38"/>
      <c r="AC38" s="38"/>
      <c r="AD38" s="39"/>
    </row>
    <row r="39" spans="2:31" s="5" customFormat="1" ht="9.75" customHeight="1" thickBot="1" x14ac:dyDescent="0.25">
      <c r="B39" s="159" t="str">
        <f t="shared" si="0"/>
        <v/>
      </c>
      <c r="C39" s="239"/>
      <c r="D39" s="240"/>
      <c r="E39" s="241"/>
      <c r="F39" s="153"/>
      <c r="G39" s="242"/>
      <c r="H39" s="132"/>
      <c r="I39" s="243"/>
      <c r="J39" s="17"/>
      <c r="K39" s="156" t="str">
        <f>IF(M39&gt;0,"meer dan maximale lestaak","nog over")</f>
        <v>nog over</v>
      </c>
      <c r="L39" s="17"/>
      <c r="M39" s="144">
        <f>M38-M37</f>
        <v>0</v>
      </c>
      <c r="N39" s="144"/>
      <c r="O39" s="106"/>
      <c r="P39" s="72"/>
      <c r="Q39" s="22"/>
      <c r="R39" s="33"/>
      <c r="S39" s="33"/>
      <c r="T39" s="33"/>
      <c r="U39" s="22"/>
      <c r="V39" s="2"/>
      <c r="W39" s="3"/>
      <c r="X39" s="3"/>
      <c r="Y39" s="38"/>
      <c r="Z39" s="38"/>
      <c r="AA39" s="38"/>
      <c r="AB39" s="38"/>
      <c r="AC39" s="38"/>
      <c r="AD39" s="39"/>
    </row>
    <row r="40" spans="2:31" s="5" customFormat="1" ht="9.75" customHeight="1" thickBot="1" x14ac:dyDescent="0.25">
      <c r="B40" s="159" t="str">
        <f t="shared" si="0"/>
        <v/>
      </c>
      <c r="C40" s="239"/>
      <c r="D40" s="240"/>
      <c r="E40" s="241"/>
      <c r="F40" s="153"/>
      <c r="G40" s="242"/>
      <c r="H40" s="132"/>
      <c r="I40" s="243"/>
      <c r="J40" s="17"/>
      <c r="K40" s="261" t="s">
        <v>69</v>
      </c>
      <c r="L40" s="140"/>
      <c r="M40" s="141">
        <f>ROUND(IF(M37&gt;0,M38/M37*100,0),0)</f>
        <v>0</v>
      </c>
      <c r="N40" s="325" t="s">
        <v>47</v>
      </c>
      <c r="O40" s="108"/>
      <c r="P40" s="179" t="s">
        <v>98</v>
      </c>
      <c r="Q40" s="22"/>
      <c r="R40" s="3"/>
      <c r="S40" s="3"/>
      <c r="T40" s="3"/>
      <c r="U40" s="3"/>
      <c r="V40" s="3"/>
      <c r="W40" s="3"/>
      <c r="X40" s="3"/>
      <c r="Y40" s="38"/>
      <c r="Z40" s="38"/>
      <c r="AA40" s="38"/>
      <c r="AB40" s="38"/>
      <c r="AC40" s="38"/>
      <c r="AD40" s="39"/>
    </row>
    <row r="41" spans="2:31" s="5" customFormat="1" ht="9.75" customHeight="1" thickBot="1" x14ac:dyDescent="0.25">
      <c r="B41" s="159" t="str">
        <f t="shared" si="0"/>
        <v/>
      </c>
      <c r="C41" s="239"/>
      <c r="D41" s="240"/>
      <c r="E41" s="241"/>
      <c r="F41" s="153"/>
      <c r="G41" s="242"/>
      <c r="H41" s="132"/>
      <c r="I41" s="243"/>
      <c r="J41" s="17"/>
      <c r="K41" s="137"/>
      <c r="L41" s="145"/>
      <c r="M41" s="145"/>
      <c r="N41" s="162"/>
      <c r="O41" s="106"/>
      <c r="P41" s="90"/>
      <c r="Q41" s="22"/>
      <c r="R41" s="33"/>
      <c r="S41" s="33"/>
      <c r="T41" s="33"/>
      <c r="U41" s="22"/>
      <c r="V41" s="3"/>
      <c r="W41" s="3"/>
      <c r="X41" s="3"/>
      <c r="Y41" s="38"/>
      <c r="Z41" s="38"/>
      <c r="AA41" s="38"/>
      <c r="AB41" s="38"/>
      <c r="AC41" s="38"/>
      <c r="AD41" s="39"/>
    </row>
    <row r="42" spans="2:31" s="5" customFormat="1" ht="9.75" customHeight="1" thickBot="1" x14ac:dyDescent="0.25">
      <c r="B42" s="159" t="str">
        <f t="shared" si="0"/>
        <v/>
      </c>
      <c r="C42" s="239"/>
      <c r="D42" s="240"/>
      <c r="E42" s="241"/>
      <c r="F42" s="153"/>
      <c r="G42" s="242"/>
      <c r="H42" s="132"/>
      <c r="I42" s="243"/>
      <c r="J42" s="17"/>
      <c r="K42" s="338" t="s">
        <v>39</v>
      </c>
      <c r="L42" s="338"/>
      <c r="M42" s="338"/>
      <c r="N42" s="320"/>
      <c r="O42" s="9"/>
      <c r="P42" s="182" t="s">
        <v>88</v>
      </c>
      <c r="Q42" s="15"/>
      <c r="R42" s="22"/>
      <c r="S42" s="33"/>
      <c r="T42" s="33"/>
      <c r="U42" s="33"/>
      <c r="V42" s="22"/>
      <c r="W42" s="3"/>
      <c r="X42" s="3"/>
      <c r="Y42" s="3"/>
      <c r="Z42" s="38"/>
      <c r="AA42" s="38"/>
      <c r="AB42" s="38"/>
      <c r="AC42" s="38"/>
      <c r="AD42" s="38"/>
      <c r="AE42" s="39"/>
    </row>
    <row r="43" spans="2:31" s="5" customFormat="1" ht="9.75" customHeight="1" x14ac:dyDescent="0.25">
      <c r="B43" s="159" t="str">
        <f t="shared" si="0"/>
        <v/>
      </c>
      <c r="C43" s="239"/>
      <c r="D43" s="7"/>
      <c r="E43" s="241"/>
      <c r="F43" s="154"/>
      <c r="G43" s="242"/>
      <c r="H43" s="133"/>
      <c r="I43" s="243"/>
      <c r="J43" s="17"/>
      <c r="K43" s="84"/>
      <c r="L43" s="84"/>
      <c r="M43" s="84"/>
      <c r="N43" s="84"/>
      <c r="O43" s="9"/>
      <c r="P43" s="26" t="s">
        <v>164</v>
      </c>
      <c r="Q43" s="15"/>
      <c r="R43" s="43"/>
      <c r="S43" s="33"/>
      <c r="T43" s="33"/>
      <c r="U43" s="33"/>
      <c r="V43" s="22"/>
      <c r="W43" s="3"/>
      <c r="X43" s="3"/>
      <c r="Y43" s="3"/>
      <c r="Z43" s="39"/>
      <c r="AA43" s="39"/>
      <c r="AB43" s="39"/>
      <c r="AC43" s="39"/>
      <c r="AD43" s="39"/>
      <c r="AE43" s="39"/>
    </row>
    <row r="44" spans="2:31" s="5" customFormat="1" ht="9.75" customHeight="1" x14ac:dyDescent="0.25">
      <c r="B44" s="159" t="str">
        <f t="shared" si="0"/>
        <v/>
      </c>
      <c r="C44" s="239"/>
      <c r="D44" s="215"/>
      <c r="E44" s="241"/>
      <c r="F44" s="216"/>
      <c r="G44" s="242"/>
      <c r="H44" s="129"/>
      <c r="I44" s="243"/>
      <c r="J44" s="17"/>
      <c r="K44" s="84"/>
      <c r="L44" s="84"/>
      <c r="M44" s="84"/>
      <c r="N44" s="84"/>
      <c r="O44" s="109"/>
      <c r="P44" s="26" t="s">
        <v>160</v>
      </c>
      <c r="Q44" s="15"/>
      <c r="R44" s="44"/>
      <c r="S44" s="33"/>
      <c r="T44" s="45"/>
      <c r="U44" s="45"/>
      <c r="V44" s="22"/>
      <c r="W44" s="2"/>
      <c r="X44" s="3"/>
      <c r="Y44" s="3"/>
      <c r="Z44" s="39"/>
      <c r="AA44" s="39"/>
      <c r="AB44" s="39"/>
      <c r="AC44" s="39"/>
      <c r="AD44" s="39"/>
      <c r="AE44" s="39"/>
    </row>
    <row r="45" spans="2:31" s="5" customFormat="1" ht="9.75" customHeight="1" x14ac:dyDescent="0.25">
      <c r="B45" s="159" t="str">
        <f t="shared" si="0"/>
        <v/>
      </c>
      <c r="C45" s="239"/>
      <c r="D45" s="130"/>
      <c r="E45" s="241"/>
      <c r="F45" s="153"/>
      <c r="G45" s="242"/>
      <c r="H45" s="155"/>
      <c r="I45" s="243"/>
      <c r="J45" s="17"/>
      <c r="K45" s="331" t="s">
        <v>67</v>
      </c>
      <c r="L45" s="331"/>
      <c r="M45" s="331"/>
      <c r="N45" s="217">
        <f>M18</f>
        <v>0</v>
      </c>
      <c r="O45" s="109"/>
      <c r="P45" s="26" t="s">
        <v>165</v>
      </c>
      <c r="Q45" s="15"/>
      <c r="R45" s="47"/>
      <c r="S45" s="33"/>
      <c r="T45" s="45"/>
      <c r="U45" s="45"/>
      <c r="V45" s="22"/>
      <c r="W45" s="48"/>
      <c r="X45" s="3"/>
      <c r="Y45" s="3"/>
      <c r="Z45" s="39"/>
      <c r="AA45" s="39"/>
      <c r="AB45" s="39"/>
      <c r="AC45" s="39"/>
      <c r="AD45" s="39"/>
      <c r="AE45" s="39"/>
    </row>
    <row r="46" spans="2:31" s="5" customFormat="1" ht="9.75" customHeight="1" x14ac:dyDescent="0.25">
      <c r="B46" s="159" t="str">
        <f t="shared" si="0"/>
        <v/>
      </c>
      <c r="C46" s="239"/>
      <c r="D46" s="130"/>
      <c r="E46" s="241"/>
      <c r="F46" s="153"/>
      <c r="G46" s="242"/>
      <c r="H46" s="155"/>
      <c r="I46" s="243"/>
      <c r="J46" s="17"/>
      <c r="K46" s="331" t="s">
        <v>68</v>
      </c>
      <c r="L46" s="331"/>
      <c r="M46" s="331"/>
      <c r="N46" s="323">
        <f>(K5*83+M58)-M59</f>
        <v>0</v>
      </c>
      <c r="O46" s="109"/>
      <c r="P46" s="26" t="s">
        <v>166</v>
      </c>
      <c r="Q46" s="15"/>
      <c r="R46" s="47"/>
      <c r="S46" s="33"/>
      <c r="T46" s="45"/>
      <c r="U46" s="45"/>
      <c r="V46" s="22"/>
      <c r="W46" s="48"/>
      <c r="X46" s="3"/>
      <c r="Y46" s="3"/>
      <c r="Z46" s="39"/>
      <c r="AA46" s="39"/>
      <c r="AB46" s="39"/>
      <c r="AC46" s="39"/>
      <c r="AD46" s="39"/>
      <c r="AE46" s="39"/>
    </row>
    <row r="47" spans="2:31" s="5" customFormat="1" ht="9.75" customHeight="1" x14ac:dyDescent="0.25">
      <c r="B47" s="159" t="str">
        <f t="shared" si="0"/>
        <v/>
      </c>
      <c r="C47" s="239"/>
      <c r="D47" s="130"/>
      <c r="E47" s="241"/>
      <c r="F47" s="153"/>
      <c r="G47" s="242"/>
      <c r="H47" s="155"/>
      <c r="I47" s="243"/>
      <c r="J47" s="17"/>
      <c r="K47" s="84"/>
      <c r="L47" s="84"/>
      <c r="M47" s="84"/>
      <c r="N47" s="84"/>
      <c r="O47" s="109"/>
      <c r="P47" s="26" t="s">
        <v>91</v>
      </c>
      <c r="Q47" s="15"/>
      <c r="R47" s="33"/>
      <c r="S47" s="50"/>
      <c r="T47" s="50"/>
      <c r="U47" s="50"/>
      <c r="V47" s="22"/>
      <c r="W47" s="22"/>
      <c r="X47" s="22"/>
      <c r="Y47" s="22"/>
      <c r="Z47" s="39"/>
      <c r="AA47" s="39"/>
      <c r="AB47" s="39"/>
      <c r="AC47" s="39"/>
      <c r="AD47" s="39"/>
      <c r="AE47" s="39"/>
    </row>
    <row r="48" spans="2:31" s="5" customFormat="1" ht="9.75" customHeight="1" x14ac:dyDescent="0.25">
      <c r="B48" s="159" t="str">
        <f t="shared" si="0"/>
        <v/>
      </c>
      <c r="C48" s="239"/>
      <c r="D48" s="130"/>
      <c r="E48" s="241"/>
      <c r="F48" s="153"/>
      <c r="G48" s="242"/>
      <c r="H48" s="155"/>
      <c r="I48" s="243"/>
      <c r="J48" s="17"/>
      <c r="K48" s="271" t="s">
        <v>40</v>
      </c>
      <c r="L48" s="146"/>
      <c r="M48" s="46">
        <f>M18+(K5*83+M58)-M59</f>
        <v>0</v>
      </c>
      <c r="N48" s="46"/>
      <c r="O48" s="109"/>
      <c r="P48" s="26" t="s">
        <v>92</v>
      </c>
      <c r="Q48" s="15"/>
      <c r="R48" s="33"/>
      <c r="S48" s="50"/>
      <c r="T48" s="50"/>
      <c r="U48" s="50"/>
      <c r="V48" s="22"/>
      <c r="W48" s="48"/>
      <c r="X48" s="3"/>
      <c r="Y48" s="3"/>
      <c r="Z48" s="39"/>
      <c r="AA48" s="39"/>
      <c r="AB48" s="39"/>
      <c r="AC48" s="39"/>
      <c r="AD48" s="39"/>
      <c r="AE48" s="39"/>
    </row>
    <row r="49" spans="2:31" s="5" customFormat="1" ht="9.75" customHeight="1" x14ac:dyDescent="0.25">
      <c r="B49" s="159" t="str">
        <f t="shared" si="0"/>
        <v/>
      </c>
      <c r="C49" s="239"/>
      <c r="D49" s="130"/>
      <c r="E49" s="241"/>
      <c r="F49" s="153"/>
      <c r="G49" s="242"/>
      <c r="H49" s="155"/>
      <c r="I49" s="243"/>
      <c r="J49" s="17"/>
      <c r="K49" s="271" t="s">
        <v>41</v>
      </c>
      <c r="L49" s="147"/>
      <c r="M49" s="46">
        <f>M38</f>
        <v>0</v>
      </c>
      <c r="N49" s="165"/>
      <c r="O49" s="110"/>
      <c r="P49" s="26" t="s">
        <v>93</v>
      </c>
      <c r="Q49" s="15"/>
      <c r="R49" s="3"/>
      <c r="S49" s="3"/>
      <c r="T49" s="3"/>
      <c r="U49" s="3"/>
      <c r="V49" s="3"/>
      <c r="W49" s="3"/>
      <c r="X49" s="3"/>
      <c r="Y49" s="3"/>
      <c r="Z49" s="39"/>
      <c r="AA49" s="39"/>
      <c r="AB49" s="39"/>
      <c r="AC49" s="39"/>
      <c r="AD49" s="39"/>
      <c r="AE49" s="39"/>
    </row>
    <row r="50" spans="2:31" s="5" customFormat="1" ht="9.75" customHeight="1" x14ac:dyDescent="0.25">
      <c r="B50" s="159" t="str">
        <f t="shared" si="0"/>
        <v/>
      </c>
      <c r="C50" s="239"/>
      <c r="D50" s="130"/>
      <c r="E50" s="241"/>
      <c r="F50" s="153"/>
      <c r="G50" s="242"/>
      <c r="H50" s="155"/>
      <c r="I50" s="243"/>
      <c r="J50" s="17"/>
      <c r="K50" s="272" t="s">
        <v>42</v>
      </c>
      <c r="L50" s="148"/>
      <c r="M50" s="46">
        <f>ROUND(N4*M49,0)</f>
        <v>0</v>
      </c>
      <c r="N50" s="321"/>
      <c r="O50" s="111"/>
      <c r="P50" s="26" t="s">
        <v>167</v>
      </c>
      <c r="Q50" s="15"/>
      <c r="R50" s="33"/>
      <c r="S50" s="33"/>
      <c r="T50" s="4"/>
      <c r="U50" s="33"/>
      <c r="V50" s="4"/>
      <c r="W50" s="52"/>
      <c r="X50" s="4"/>
      <c r="Y50" s="3"/>
      <c r="Z50" s="39"/>
      <c r="AA50" s="39"/>
      <c r="AB50" s="39"/>
      <c r="AC50" s="39"/>
      <c r="AD50" s="39"/>
      <c r="AE50" s="39"/>
    </row>
    <row r="51" spans="2:31" s="5" customFormat="1" ht="9.75" customHeight="1" x14ac:dyDescent="0.25">
      <c r="B51" s="159" t="str">
        <f t="shared" si="0"/>
        <v/>
      </c>
      <c r="C51" s="239"/>
      <c r="D51" s="130"/>
      <c r="E51" s="241"/>
      <c r="F51" s="153"/>
      <c r="G51" s="242"/>
      <c r="H51" s="155"/>
      <c r="I51" s="243"/>
      <c r="J51" s="17"/>
      <c r="K51" s="271" t="str">
        <f>IF(COUNTIF(D9:F13,"A")&gt;0,"overige &amp; amb. taken","overige taken")</f>
        <v>overige taken</v>
      </c>
      <c r="L51" s="149"/>
      <c r="M51" s="46">
        <f>M53-(M46+M48+M49+M50)</f>
        <v>0</v>
      </c>
      <c r="N51" s="46"/>
      <c r="O51" s="9"/>
      <c r="P51" s="26" t="s">
        <v>89</v>
      </c>
      <c r="Q51" s="15"/>
      <c r="R51" s="33"/>
      <c r="S51" s="22"/>
      <c r="T51" s="53"/>
      <c r="U51" s="33"/>
      <c r="V51" s="53"/>
      <c r="W51" s="52"/>
      <c r="X51" s="2"/>
      <c r="Y51" s="3"/>
      <c r="Z51" s="39"/>
      <c r="AA51" s="39"/>
      <c r="AB51" s="39"/>
      <c r="AC51" s="39"/>
      <c r="AD51" s="39"/>
      <c r="AE51" s="39"/>
    </row>
    <row r="52" spans="2:31" s="5" customFormat="1" ht="9.75" customHeight="1" x14ac:dyDescent="0.25">
      <c r="B52" s="159" t="str">
        <f t="shared" si="0"/>
        <v/>
      </c>
      <c r="C52" s="239"/>
      <c r="D52" s="130"/>
      <c r="E52" s="241"/>
      <c r="F52" s="153"/>
      <c r="G52" s="242"/>
      <c r="H52" s="155"/>
      <c r="I52" s="243"/>
      <c r="J52" s="17"/>
      <c r="K52" s="82"/>
      <c r="L52" s="17"/>
      <c r="M52" s="91"/>
      <c r="N52" s="165"/>
      <c r="O52" s="112"/>
      <c r="P52" s="26" t="s">
        <v>90</v>
      </c>
      <c r="Q52" s="15"/>
      <c r="R52" s="3"/>
      <c r="S52" s="54"/>
      <c r="T52" s="53"/>
      <c r="U52" s="55"/>
      <c r="V52" s="2"/>
      <c r="W52" s="2"/>
      <c r="X52" s="2"/>
      <c r="Y52" s="3"/>
      <c r="Z52" s="39"/>
      <c r="AA52" s="39"/>
      <c r="AB52" s="39"/>
      <c r="AC52" s="39"/>
      <c r="AD52" s="39"/>
      <c r="AE52" s="39"/>
    </row>
    <row r="53" spans="2:31" s="5" customFormat="1" ht="9.75" customHeight="1" x14ac:dyDescent="0.25">
      <c r="B53" s="159" t="str">
        <f t="shared" si="0"/>
        <v/>
      </c>
      <c r="C53" s="239"/>
      <c r="D53" s="130"/>
      <c r="E53" s="241"/>
      <c r="F53" s="153"/>
      <c r="G53" s="242"/>
      <c r="H53" s="155"/>
      <c r="I53" s="243"/>
      <c r="J53" s="17"/>
      <c r="K53" s="262" t="s">
        <v>43</v>
      </c>
      <c r="L53" s="17"/>
      <c r="M53" s="322">
        <f>M28</f>
        <v>0</v>
      </c>
      <c r="N53" s="51"/>
      <c r="O53" s="9"/>
      <c r="P53" s="26" t="s">
        <v>94</v>
      </c>
      <c r="Q53" s="15"/>
      <c r="R53" s="22"/>
      <c r="S53" s="33"/>
      <c r="T53" s="53"/>
      <c r="U53" s="33"/>
      <c r="V53" s="2"/>
      <c r="W53" s="2"/>
      <c r="X53" s="2"/>
      <c r="Y53" s="3"/>
      <c r="Z53" s="39"/>
      <c r="AA53" s="39"/>
      <c r="AB53" s="39"/>
      <c r="AC53" s="39"/>
      <c r="AD53" s="39"/>
      <c r="AE53" s="39"/>
    </row>
    <row r="54" spans="2:31" s="5" customFormat="1" ht="9.75" customHeight="1" thickBot="1" x14ac:dyDescent="0.3">
      <c r="B54" s="159" t="str">
        <f t="shared" si="0"/>
        <v/>
      </c>
      <c r="C54" s="239"/>
      <c r="D54" s="130"/>
      <c r="E54" s="259"/>
      <c r="F54" s="296" t="s">
        <v>13</v>
      </c>
      <c r="G54" s="242"/>
      <c r="H54" s="155"/>
      <c r="I54" s="260"/>
      <c r="J54" s="287" t="s">
        <v>13</v>
      </c>
      <c r="K54" s="337"/>
      <c r="L54" s="337"/>
      <c r="M54" s="337"/>
      <c r="N54" s="218"/>
      <c r="O54" s="98"/>
      <c r="P54" s="26"/>
      <c r="Q54" s="15"/>
      <c r="R54" s="22"/>
      <c r="S54" s="45"/>
      <c r="T54" s="56"/>
      <c r="U54" s="33"/>
      <c r="V54" s="2"/>
      <c r="W54" s="2"/>
      <c r="X54" s="2"/>
      <c r="Y54" s="3"/>
      <c r="Z54" s="39"/>
      <c r="AA54" s="39"/>
      <c r="AB54" s="39"/>
      <c r="AC54" s="39"/>
      <c r="AD54" s="39"/>
      <c r="AE54" s="39"/>
    </row>
    <row r="55" spans="2:31" s="5" customFormat="1" ht="9.75" customHeight="1" thickBot="1" x14ac:dyDescent="0.3">
      <c r="B55" s="159"/>
      <c r="C55" s="262" t="s">
        <v>76</v>
      </c>
      <c r="D55" s="17"/>
      <c r="E55" s="289">
        <f>SUM(E32:E54)</f>
        <v>0</v>
      </c>
      <c r="F55" s="21"/>
      <c r="G55" s="82"/>
      <c r="H55" s="177"/>
      <c r="I55" s="290">
        <f>SUM(I32:I54)</f>
        <v>0</v>
      </c>
      <c r="J55" s="17"/>
      <c r="K55" s="338" t="s">
        <v>44</v>
      </c>
      <c r="L55" s="338"/>
      <c r="M55" s="338"/>
      <c r="N55" s="338"/>
      <c r="O55" s="9"/>
      <c r="P55" s="26"/>
      <c r="Q55" s="15"/>
      <c r="R55" s="22"/>
      <c r="S55" s="45"/>
      <c r="T55" s="53"/>
      <c r="U55" s="33"/>
      <c r="V55" s="2"/>
      <c r="W55" s="2"/>
      <c r="X55" s="2"/>
      <c r="Y55" s="3"/>
      <c r="Z55" s="39"/>
      <c r="AA55" s="39"/>
      <c r="AB55" s="39"/>
      <c r="AC55" s="39"/>
      <c r="AD55" s="39"/>
      <c r="AE55" s="39"/>
    </row>
    <row r="56" spans="2:31" s="5" customFormat="1" ht="9.75" customHeight="1" x14ac:dyDescent="0.25">
      <c r="B56" s="340" t="s">
        <v>77</v>
      </c>
      <c r="C56" s="340"/>
      <c r="D56" s="311"/>
      <c r="E56" s="317" t="s">
        <v>22</v>
      </c>
      <c r="F56" s="311"/>
      <c r="G56" s="310" t="s">
        <v>23</v>
      </c>
      <c r="H56" s="310"/>
      <c r="I56" s="318" t="s">
        <v>3</v>
      </c>
      <c r="J56" s="17"/>
      <c r="K56" s="158"/>
      <c r="L56" s="150"/>
      <c r="M56" s="150"/>
      <c r="N56" s="150"/>
      <c r="O56" s="113"/>
      <c r="P56" s="179" t="s">
        <v>99</v>
      </c>
      <c r="Q56" s="15"/>
      <c r="R56" s="22"/>
      <c r="S56" s="3"/>
      <c r="T56" s="3"/>
      <c r="U56" s="3"/>
      <c r="V56" s="3"/>
      <c r="W56" s="3"/>
      <c r="X56" s="219"/>
      <c r="Y56" s="3"/>
      <c r="Z56" s="39"/>
      <c r="AA56" s="39"/>
      <c r="AB56" s="39"/>
      <c r="AC56" s="39"/>
      <c r="AD56" s="39"/>
      <c r="AE56" s="39"/>
    </row>
    <row r="57" spans="2:31" s="5" customFormat="1" ht="9.75" customHeight="1" x14ac:dyDescent="0.25">
      <c r="B57" s="159" t="str">
        <f t="shared" si="0"/>
        <v/>
      </c>
      <c r="C57" s="239"/>
      <c r="D57" s="17"/>
      <c r="E57" s="244"/>
      <c r="F57" s="131"/>
      <c r="G57" s="242"/>
      <c r="H57" s="132"/>
      <c r="I57" s="245"/>
      <c r="J57" s="17"/>
      <c r="K57" s="273" t="s">
        <v>64</v>
      </c>
      <c r="L57" s="150"/>
      <c r="M57" s="220"/>
      <c r="N57" s="90"/>
      <c r="O57" s="9"/>
      <c r="P57" s="182" t="s">
        <v>163</v>
      </c>
      <c r="Q57" s="15"/>
      <c r="S57" s="3"/>
      <c r="T57" s="3"/>
      <c r="U57" s="3"/>
      <c r="V57" s="3"/>
      <c r="W57" s="3"/>
      <c r="X57" s="3"/>
      <c r="Y57" s="3"/>
      <c r="Z57" s="39"/>
      <c r="AA57" s="39"/>
      <c r="AB57" s="39"/>
      <c r="AC57" s="39"/>
      <c r="AD57" s="39"/>
      <c r="AE57" s="39"/>
    </row>
    <row r="58" spans="2:31" s="5" customFormat="1" ht="9.75" customHeight="1" thickBot="1" x14ac:dyDescent="0.3">
      <c r="B58" s="159" t="str">
        <f t="shared" si="0"/>
        <v/>
      </c>
      <c r="C58" s="239"/>
      <c r="D58" s="17"/>
      <c r="E58" s="244"/>
      <c r="F58" s="131"/>
      <c r="G58" s="242"/>
      <c r="H58" s="132"/>
      <c r="I58" s="245"/>
      <c r="J58" s="17"/>
      <c r="K58" s="274" t="s">
        <v>65</v>
      </c>
      <c r="L58" s="11"/>
      <c r="M58" s="251"/>
      <c r="N58" s="249"/>
      <c r="O58" s="114"/>
      <c r="P58" s="26" t="s">
        <v>190</v>
      </c>
      <c r="Q58" s="15"/>
      <c r="S58" s="3"/>
      <c r="T58" s="3"/>
      <c r="U58" s="3"/>
      <c r="V58" s="3"/>
      <c r="W58" s="3"/>
      <c r="X58" s="3"/>
      <c r="Y58" s="3"/>
    </row>
    <row r="59" spans="2:31" s="5" customFormat="1" ht="9.75" customHeight="1" thickBot="1" x14ac:dyDescent="0.3">
      <c r="B59" s="159" t="str">
        <f t="shared" si="0"/>
        <v/>
      </c>
      <c r="C59" s="239"/>
      <c r="D59" s="17"/>
      <c r="E59" s="244"/>
      <c r="F59" s="131"/>
      <c r="G59" s="242"/>
      <c r="H59" s="132"/>
      <c r="I59" s="245"/>
      <c r="J59" s="17"/>
      <c r="K59" s="274" t="s">
        <v>45</v>
      </c>
      <c r="L59" s="92"/>
      <c r="M59" s="251"/>
      <c r="N59" s="250"/>
      <c r="O59" s="114"/>
      <c r="P59" s="26" t="s">
        <v>189</v>
      </c>
      <c r="Q59" s="15"/>
      <c r="S59" s="3"/>
      <c r="T59" s="3"/>
      <c r="U59" s="3"/>
      <c r="V59" s="3"/>
      <c r="W59" s="3"/>
      <c r="X59" s="3"/>
      <c r="Y59" s="3"/>
    </row>
    <row r="60" spans="2:31" s="5" customFormat="1" ht="9.75" customHeight="1" x14ac:dyDescent="0.25">
      <c r="B60" s="159" t="str">
        <f t="shared" si="0"/>
        <v/>
      </c>
      <c r="C60" s="239"/>
      <c r="D60" s="17"/>
      <c r="E60" s="244"/>
      <c r="F60" s="131"/>
      <c r="G60" s="242"/>
      <c r="H60" s="132"/>
      <c r="I60" s="245"/>
      <c r="J60" s="17"/>
      <c r="K60" s="275"/>
      <c r="L60" s="92"/>
      <c r="M60" s="151"/>
      <c r="N60" s="221"/>
      <c r="O60" s="115"/>
      <c r="P60" s="26" t="s">
        <v>100</v>
      </c>
      <c r="Q60" s="15"/>
      <c r="S60" s="3"/>
      <c r="T60" s="3"/>
      <c r="U60" s="3"/>
      <c r="V60" s="3"/>
      <c r="W60" s="3"/>
      <c r="X60" s="3"/>
      <c r="Y60" s="3"/>
    </row>
    <row r="61" spans="2:31" s="5" customFormat="1" ht="9.75" customHeight="1" x14ac:dyDescent="0.25">
      <c r="B61" s="159" t="str">
        <f t="shared" si="0"/>
        <v/>
      </c>
      <c r="C61" s="239"/>
      <c r="D61" s="17"/>
      <c r="E61" s="244"/>
      <c r="F61" s="131"/>
      <c r="G61" s="242"/>
      <c r="H61" s="132"/>
      <c r="I61" s="245"/>
      <c r="J61" s="17"/>
      <c r="K61" s="273" t="s">
        <v>46</v>
      </c>
      <c r="L61" s="92"/>
      <c r="M61" s="151"/>
      <c r="N61" s="222"/>
      <c r="O61" s="116"/>
      <c r="P61" s="26" t="s">
        <v>188</v>
      </c>
      <c r="Q61" s="15"/>
      <c r="S61" s="58"/>
      <c r="T61" s="58"/>
      <c r="U61" s="58"/>
      <c r="V61" s="3"/>
      <c r="W61" s="58"/>
      <c r="X61" s="58"/>
      <c r="Y61" s="58"/>
    </row>
    <row r="62" spans="2:31" s="5" customFormat="1" ht="9.75" customHeight="1" x14ac:dyDescent="0.25">
      <c r="B62" s="159" t="str">
        <f t="shared" si="0"/>
        <v/>
      </c>
      <c r="C62" s="239"/>
      <c r="D62" s="17"/>
      <c r="E62" s="244"/>
      <c r="F62" s="131"/>
      <c r="G62" s="242"/>
      <c r="H62" s="132"/>
      <c r="I62" s="245"/>
      <c r="J62" s="17"/>
      <c r="K62" s="276"/>
      <c r="L62" s="92"/>
      <c r="M62" s="152"/>
      <c r="N62" s="60"/>
      <c r="O62" s="117"/>
      <c r="P62" s="26" t="s">
        <v>101</v>
      </c>
      <c r="Q62" s="15"/>
    </row>
    <row r="63" spans="2:31" s="5" customFormat="1" ht="9.75" customHeight="1" x14ac:dyDescent="0.25">
      <c r="B63" s="159" t="str">
        <f t="shared" si="0"/>
        <v/>
      </c>
      <c r="C63" s="239"/>
      <c r="D63" s="17"/>
      <c r="E63" s="244"/>
      <c r="F63" s="131"/>
      <c r="G63" s="242"/>
      <c r="H63" s="132"/>
      <c r="I63" s="245"/>
      <c r="J63" s="17"/>
      <c r="K63" s="261" t="s">
        <v>14</v>
      </c>
      <c r="L63" s="92"/>
      <c r="M63" s="46">
        <f>M48</f>
        <v>0</v>
      </c>
      <c r="N63" s="166"/>
      <c r="O63" s="117"/>
      <c r="P63" s="26" t="s">
        <v>187</v>
      </c>
      <c r="Q63" s="15"/>
    </row>
    <row r="64" spans="2:31" s="5" customFormat="1" ht="9.75" customHeight="1" x14ac:dyDescent="0.25">
      <c r="B64" s="159" t="str">
        <f t="shared" si="0"/>
        <v/>
      </c>
      <c r="C64" s="239"/>
      <c r="D64" s="17"/>
      <c r="E64" s="244"/>
      <c r="F64" s="19"/>
      <c r="G64" s="242"/>
      <c r="H64" s="7"/>
      <c r="I64" s="245"/>
      <c r="J64" s="17"/>
      <c r="K64" s="261" t="s">
        <v>48</v>
      </c>
      <c r="L64" s="92" t="s">
        <v>17</v>
      </c>
      <c r="M64" s="61">
        <f>M109</f>
        <v>0</v>
      </c>
      <c r="N64" s="46"/>
      <c r="O64" s="118"/>
      <c r="P64" s="26" t="s">
        <v>174</v>
      </c>
      <c r="Q64" s="15"/>
    </row>
    <row r="65" spans="1:17" s="5" customFormat="1" ht="9.75" customHeight="1" x14ac:dyDescent="0.25">
      <c r="B65" s="159" t="str">
        <f t="shared" si="0"/>
        <v/>
      </c>
      <c r="C65" s="239"/>
      <c r="D65" s="223"/>
      <c r="E65" s="244"/>
      <c r="F65" s="223"/>
      <c r="G65" s="242"/>
      <c r="H65" s="223"/>
      <c r="I65" s="245"/>
      <c r="J65" s="17"/>
      <c r="K65" s="277" t="str">
        <f>IF(M65&lt;0,"teveel ingepland","nog beschikbaar")</f>
        <v>nog beschikbaar</v>
      </c>
      <c r="L65" s="92"/>
      <c r="M65" s="51">
        <f>N110</f>
        <v>0</v>
      </c>
      <c r="N65" s="51"/>
      <c r="O65" s="118"/>
      <c r="P65" s="26" t="s">
        <v>175</v>
      </c>
      <c r="Q65" s="15"/>
    </row>
    <row r="66" spans="1:17" s="5" customFormat="1" ht="9.75" customHeight="1" x14ac:dyDescent="0.25">
      <c r="B66" s="159" t="str">
        <f t="shared" si="0"/>
        <v/>
      </c>
      <c r="C66" s="239"/>
      <c r="D66" s="132"/>
      <c r="E66" s="244"/>
      <c r="F66" s="131"/>
      <c r="G66" s="242"/>
      <c r="H66" s="132"/>
      <c r="I66" s="245"/>
      <c r="J66" s="17"/>
      <c r="K66" s="261"/>
      <c r="L66" s="92"/>
      <c r="M66" s="46"/>
      <c r="N66" s="151"/>
      <c r="O66" s="117"/>
      <c r="P66" s="26" t="s">
        <v>176</v>
      </c>
      <c r="Q66" s="15"/>
    </row>
    <row r="67" spans="1:17" s="5" customFormat="1" ht="9.75" customHeight="1" x14ac:dyDescent="0.25">
      <c r="B67" s="159" t="str">
        <f t="shared" si="0"/>
        <v/>
      </c>
      <c r="C67" s="239"/>
      <c r="D67" s="132"/>
      <c r="E67" s="244"/>
      <c r="F67" s="131"/>
      <c r="G67" s="242"/>
      <c r="H67" s="133"/>
      <c r="I67" s="245"/>
      <c r="J67" s="17"/>
      <c r="K67" s="273" t="s">
        <v>49</v>
      </c>
      <c r="L67" s="92"/>
      <c r="M67" s="17"/>
      <c r="N67" s="167"/>
      <c r="O67" s="117"/>
      <c r="P67" s="26" t="s">
        <v>177</v>
      </c>
      <c r="Q67" s="15"/>
    </row>
    <row r="68" spans="1:17" s="5" customFormat="1" ht="9.75" customHeight="1" x14ac:dyDescent="0.25">
      <c r="B68" s="159" t="str">
        <f t="shared" si="0"/>
        <v/>
      </c>
      <c r="C68" s="239"/>
      <c r="D68" s="134"/>
      <c r="E68" s="244"/>
      <c r="F68" s="131"/>
      <c r="G68" s="242"/>
      <c r="H68" s="129"/>
      <c r="I68" s="245"/>
      <c r="J68" s="17"/>
      <c r="K68" s="261" t="s">
        <v>14</v>
      </c>
      <c r="L68" s="92"/>
      <c r="M68" s="46">
        <f>M51</f>
        <v>0</v>
      </c>
      <c r="N68" s="167"/>
      <c r="O68" s="117"/>
      <c r="P68" s="26" t="s">
        <v>178</v>
      </c>
      <c r="Q68" s="15"/>
    </row>
    <row r="69" spans="1:17" s="5" customFormat="1" ht="9.75" customHeight="1" x14ac:dyDescent="0.25">
      <c r="B69" s="159" t="str">
        <f t="shared" si="0"/>
        <v/>
      </c>
      <c r="C69" s="239"/>
      <c r="D69" s="132"/>
      <c r="E69" s="244"/>
      <c r="F69" s="131"/>
      <c r="G69" s="242"/>
      <c r="H69" s="132"/>
      <c r="I69" s="245"/>
      <c r="J69" s="17"/>
      <c r="K69" s="261" t="s">
        <v>48</v>
      </c>
      <c r="L69" s="92" t="s">
        <v>17</v>
      </c>
      <c r="M69" s="61">
        <f>M156</f>
        <v>0</v>
      </c>
      <c r="N69" s="46"/>
      <c r="O69" s="117"/>
      <c r="P69" s="26"/>
      <c r="Q69" s="15"/>
    </row>
    <row r="70" spans="1:17" s="5" customFormat="1" ht="9.75" customHeight="1" x14ac:dyDescent="0.25">
      <c r="B70" s="159" t="str">
        <f t="shared" si="0"/>
        <v/>
      </c>
      <c r="C70" s="239"/>
      <c r="D70" s="132"/>
      <c r="E70" s="244"/>
      <c r="F70" s="131"/>
      <c r="G70" s="242"/>
      <c r="H70" s="132"/>
      <c r="I70" s="245"/>
      <c r="J70" s="17"/>
      <c r="K70" s="277" t="str">
        <f>IF(M70&lt;0,"teveel ingepland","nog beschikbaar")</f>
        <v>nog beschikbaar</v>
      </c>
      <c r="L70" s="92"/>
      <c r="M70" s="51">
        <f>N157</f>
        <v>0</v>
      </c>
      <c r="N70" s="51"/>
      <c r="O70" s="117"/>
      <c r="P70" s="49" t="s">
        <v>110</v>
      </c>
      <c r="Q70" s="15"/>
    </row>
    <row r="71" spans="1:17" s="5" customFormat="1" ht="9.75" customHeight="1" x14ac:dyDescent="0.25">
      <c r="A71" s="120"/>
      <c r="B71" s="159" t="str">
        <f t="shared" si="0"/>
        <v/>
      </c>
      <c r="C71" s="239"/>
      <c r="D71" s="132"/>
      <c r="E71" s="244"/>
      <c r="F71" s="131"/>
      <c r="G71" s="242"/>
      <c r="H71" s="132"/>
      <c r="I71" s="245"/>
      <c r="J71" s="17"/>
      <c r="K71" s="11"/>
      <c r="L71" s="92"/>
      <c r="M71" s="51"/>
      <c r="N71" s="168"/>
      <c r="O71" s="119"/>
      <c r="P71" s="49" t="s">
        <v>102</v>
      </c>
      <c r="Q71" s="15"/>
    </row>
    <row r="72" spans="1:17" s="5" customFormat="1" ht="9.75" customHeight="1" x14ac:dyDescent="0.25">
      <c r="B72" s="159" t="str">
        <f t="shared" si="0"/>
        <v/>
      </c>
      <c r="C72" s="239"/>
      <c r="D72" s="132"/>
      <c r="E72" s="253"/>
      <c r="F72" s="128" t="s">
        <v>13</v>
      </c>
      <c r="G72" s="242"/>
      <c r="H72" s="132"/>
      <c r="I72" s="254"/>
      <c r="J72" s="17" t="s">
        <v>13</v>
      </c>
      <c r="K72" s="64"/>
      <c r="L72" s="224"/>
      <c r="M72" s="225"/>
      <c r="N72" s="168"/>
      <c r="O72" s="119"/>
      <c r="P72" s="49" t="s">
        <v>111</v>
      </c>
      <c r="Q72" s="15"/>
    </row>
    <row r="73" spans="1:17" s="5" customFormat="1" ht="9.75" customHeight="1" x14ac:dyDescent="0.15">
      <c r="B73" s="8"/>
      <c r="C73" s="262" t="s">
        <v>78</v>
      </c>
      <c r="D73" s="17"/>
      <c r="E73" s="289">
        <f>SUM(E57:E72)</f>
        <v>0</v>
      </c>
      <c r="F73" s="297"/>
      <c r="G73" s="297"/>
      <c r="H73" s="297"/>
      <c r="I73" s="289">
        <f>SUM(I57:I72)</f>
        <v>0</v>
      </c>
      <c r="J73" s="174"/>
      <c r="K73" s="17"/>
      <c r="L73" s="17"/>
      <c r="M73" s="17"/>
      <c r="N73" s="17"/>
      <c r="O73" s="119"/>
      <c r="P73" s="49" t="s">
        <v>112</v>
      </c>
      <c r="Q73" s="15"/>
    </row>
    <row r="74" spans="1:17" s="5" customFormat="1" ht="9.75" customHeight="1" x14ac:dyDescent="0.25">
      <c r="B74" s="341"/>
      <c r="C74" s="341"/>
      <c r="D74" s="7"/>
      <c r="E74" s="255"/>
      <c r="F74" s="342"/>
      <c r="G74" s="342"/>
      <c r="H74" s="342"/>
      <c r="I74" s="255"/>
      <c r="J74" s="215"/>
      <c r="K74" s="215"/>
      <c r="L74" s="215"/>
      <c r="M74" s="215"/>
      <c r="N74" s="215"/>
      <c r="O74" s="65"/>
      <c r="P74" s="172" t="s">
        <v>103</v>
      </c>
      <c r="Q74" s="15"/>
    </row>
    <row r="75" spans="1:17" s="5" customFormat="1" ht="9.75" customHeight="1" x14ac:dyDescent="0.25">
      <c r="B75" s="226"/>
      <c r="C75" s="226"/>
      <c r="D75" s="226"/>
      <c r="E75" s="298">
        <f>((E21+E73)-(E30+E43+E55+E64))</f>
        <v>0</v>
      </c>
      <c r="F75" s="363" t="s">
        <v>50</v>
      </c>
      <c r="G75" s="363"/>
      <c r="H75" s="363"/>
      <c r="I75" s="299">
        <f>((I21+I73)-(I30+I43+I55+I64))</f>
        <v>0</v>
      </c>
      <c r="J75" s="226"/>
      <c r="K75" s="226"/>
      <c r="L75" s="226"/>
      <c r="M75" s="226"/>
      <c r="N75" s="226"/>
      <c r="O75" s="65"/>
      <c r="P75" s="49" t="s">
        <v>104</v>
      </c>
      <c r="Q75" s="15"/>
    </row>
    <row r="76" spans="1:17" s="5" customFormat="1" ht="9.75" customHeight="1" x14ac:dyDescent="0.2">
      <c r="B76" s="362"/>
      <c r="C76" s="362"/>
      <c r="D76" s="226"/>
      <c r="E76" s="226"/>
      <c r="F76" s="226"/>
      <c r="G76" s="226"/>
      <c r="H76" s="226"/>
      <c r="I76" s="226"/>
      <c r="J76" s="226"/>
      <c r="K76" s="226"/>
      <c r="L76" s="226"/>
      <c r="M76" s="226"/>
      <c r="N76" s="226"/>
      <c r="O76" s="65"/>
      <c r="P76" s="49" t="s">
        <v>105</v>
      </c>
      <c r="Q76" s="15"/>
    </row>
    <row r="77" spans="1:17" s="5" customFormat="1" ht="9.75" customHeight="1" x14ac:dyDescent="0.25">
      <c r="B77" s="226"/>
      <c r="C77" s="226"/>
      <c r="D77" s="226"/>
      <c r="E77" s="226"/>
      <c r="F77" s="226"/>
      <c r="G77" s="226"/>
      <c r="H77" s="226"/>
      <c r="I77" s="226"/>
      <c r="J77" s="226"/>
      <c r="K77" s="226"/>
      <c r="L77" s="226"/>
      <c r="M77" s="226"/>
      <c r="N77" s="226"/>
      <c r="O77" s="65"/>
      <c r="P77" s="49" t="s">
        <v>113</v>
      </c>
      <c r="Q77" s="15"/>
    </row>
    <row r="78" spans="1:17" s="5" customFormat="1" ht="9.75" customHeight="1" x14ac:dyDescent="0.25">
      <c r="B78" s="364" t="s">
        <v>202</v>
      </c>
      <c r="C78" s="364"/>
      <c r="D78" s="364"/>
      <c r="E78" s="364"/>
      <c r="F78" s="364"/>
      <c r="G78" s="364"/>
      <c r="H78" s="364"/>
      <c r="I78" s="364"/>
      <c r="J78" s="364"/>
      <c r="K78" s="364"/>
      <c r="L78" s="364"/>
      <c r="M78" s="364"/>
      <c r="N78" s="364"/>
      <c r="O78" s="65"/>
      <c r="P78" s="49" t="s">
        <v>114</v>
      </c>
      <c r="Q78" s="15"/>
    </row>
    <row r="79" spans="1:17" s="5" customFormat="1" ht="9.75" customHeight="1" x14ac:dyDescent="0.25">
      <c r="B79" s="364"/>
      <c r="C79" s="364"/>
      <c r="D79" s="364"/>
      <c r="E79" s="364"/>
      <c r="F79" s="364"/>
      <c r="G79" s="364"/>
      <c r="H79" s="364"/>
      <c r="I79" s="364"/>
      <c r="J79" s="364"/>
      <c r="K79" s="364"/>
      <c r="L79" s="364"/>
      <c r="M79" s="364"/>
      <c r="N79" s="364"/>
      <c r="O79" s="65"/>
      <c r="P79" s="49"/>
      <c r="Q79" s="15"/>
    </row>
    <row r="80" spans="1:17" s="5" customFormat="1" ht="9.75" customHeight="1" x14ac:dyDescent="0.25">
      <c r="B80" s="364"/>
      <c r="C80" s="364"/>
      <c r="D80" s="364"/>
      <c r="E80" s="364"/>
      <c r="F80" s="364"/>
      <c r="G80" s="364"/>
      <c r="H80" s="364"/>
      <c r="I80" s="364"/>
      <c r="J80" s="364"/>
      <c r="K80" s="364"/>
      <c r="L80" s="364"/>
      <c r="M80" s="364"/>
      <c r="N80" s="364"/>
      <c r="O80" s="65"/>
      <c r="P80" s="49" t="s">
        <v>109</v>
      </c>
      <c r="Q80" s="15"/>
    </row>
    <row r="81" spans="2:17" s="5" customFormat="1" ht="9.75" customHeight="1" x14ac:dyDescent="0.25">
      <c r="B81" s="66"/>
      <c r="C81" s="66"/>
      <c r="D81" s="66"/>
      <c r="E81" s="66"/>
      <c r="F81" s="66"/>
      <c r="G81" s="66"/>
      <c r="H81" s="66"/>
      <c r="I81" s="66"/>
      <c r="J81" s="66"/>
      <c r="K81" s="66"/>
      <c r="L81" s="66"/>
      <c r="M81" s="66"/>
      <c r="N81" s="66"/>
      <c r="O81" s="65"/>
      <c r="P81" s="171" t="s">
        <v>106</v>
      </c>
      <c r="Q81" s="15"/>
    </row>
    <row r="82" spans="2:17" s="5" customFormat="1" ht="9.75" customHeight="1" x14ac:dyDescent="0.25">
      <c r="B82" s="67"/>
      <c r="C82" s="67"/>
      <c r="D82" s="67"/>
      <c r="E82" s="67"/>
      <c r="F82" s="68"/>
      <c r="G82" s="69" t="s">
        <v>51</v>
      </c>
      <c r="H82" s="67"/>
      <c r="I82" s="67"/>
      <c r="J82" s="67"/>
      <c r="K82" s="70"/>
      <c r="L82" s="70"/>
      <c r="M82" s="70"/>
      <c r="N82" s="70"/>
      <c r="P82" s="171" t="s">
        <v>107</v>
      </c>
    </row>
    <row r="83" spans="2:17" s="5" customFormat="1" ht="9.75" customHeight="1" x14ac:dyDescent="0.25">
      <c r="B83" s="278"/>
      <c r="C83" s="278"/>
      <c r="D83" s="278"/>
      <c r="E83" s="278"/>
      <c r="F83" s="278"/>
      <c r="G83" s="278"/>
      <c r="H83" s="278"/>
      <c r="I83" s="278"/>
      <c r="J83" s="278"/>
      <c r="K83" s="278"/>
      <c r="L83" s="278"/>
      <c r="M83" s="278"/>
      <c r="N83" s="278"/>
      <c r="P83" s="171" t="s">
        <v>108</v>
      </c>
    </row>
    <row r="84" spans="2:17" s="5" customFormat="1" ht="9.75" customHeight="1" x14ac:dyDescent="0.25">
      <c r="B84" s="339" t="s">
        <v>208</v>
      </c>
      <c r="C84" s="339"/>
      <c r="D84" s="339"/>
      <c r="E84" s="339"/>
      <c r="F84" s="339"/>
      <c r="G84" s="339"/>
      <c r="H84" s="339"/>
      <c r="I84" s="339"/>
      <c r="J84" s="339"/>
      <c r="K84" s="339"/>
      <c r="L84" s="339"/>
      <c r="M84" s="339"/>
      <c r="N84" s="339"/>
      <c r="P84" s="49"/>
    </row>
    <row r="85" spans="2:17" s="5" customFormat="1" ht="9.75" customHeight="1" x14ac:dyDescent="0.25">
      <c r="B85" s="8"/>
      <c r="C85" s="17"/>
      <c r="D85" s="17"/>
      <c r="E85" s="17"/>
      <c r="F85" s="19"/>
      <c r="G85" s="17"/>
      <c r="H85" s="328"/>
      <c r="I85" s="328"/>
      <c r="J85" s="19"/>
      <c r="K85" s="332"/>
      <c r="L85" s="333"/>
      <c r="M85" s="333"/>
      <c r="N85" s="34"/>
      <c r="P85" s="49" t="s">
        <v>186</v>
      </c>
    </row>
    <row r="86" spans="2:17" s="5" customFormat="1" ht="9.75" customHeight="1" x14ac:dyDescent="0.25">
      <c r="B86" s="8"/>
      <c r="C86" s="261" t="s">
        <v>52</v>
      </c>
      <c r="D86" s="82"/>
      <c r="E86" s="279">
        <f>E4</f>
        <v>2026</v>
      </c>
      <c r="F86" s="21" t="s">
        <v>1</v>
      </c>
      <c r="G86" s="280">
        <f>G4</f>
        <v>2027</v>
      </c>
      <c r="H86" s="82"/>
      <c r="I86" s="334" t="s">
        <v>53</v>
      </c>
      <c r="J86" s="334"/>
      <c r="K86" s="335">
        <f>K3</f>
        <v>0</v>
      </c>
      <c r="L86" s="336"/>
      <c r="M86" s="336"/>
      <c r="N86" s="19"/>
      <c r="P86" s="49" t="s">
        <v>115</v>
      </c>
    </row>
    <row r="87" spans="2:17" s="5" customFormat="1" ht="9.75" customHeight="1" x14ac:dyDescent="0.25">
      <c r="B87" s="8"/>
      <c r="C87" s="25"/>
      <c r="D87" s="17"/>
      <c r="E87" s="17"/>
      <c r="F87" s="19"/>
      <c r="G87" s="17"/>
      <c r="H87" s="328"/>
      <c r="I87" s="328"/>
      <c r="J87" s="19"/>
      <c r="K87" s="23"/>
      <c r="L87" s="17"/>
      <c r="M87" s="11"/>
      <c r="N87" s="71"/>
      <c r="P87" s="49" t="s">
        <v>116</v>
      </c>
    </row>
    <row r="88" spans="2:17" s="5" customFormat="1" ht="9.75" customHeight="1" x14ac:dyDescent="0.25">
      <c r="B88" s="8" t="s">
        <v>54</v>
      </c>
      <c r="C88" s="8" t="s">
        <v>55</v>
      </c>
      <c r="D88" s="12"/>
      <c r="E88" s="12"/>
      <c r="F88" s="12"/>
      <c r="G88" s="12"/>
      <c r="H88" s="12"/>
      <c r="I88" s="12"/>
      <c r="J88" s="215"/>
      <c r="K88" s="64" t="s">
        <v>56</v>
      </c>
      <c r="L88" s="7"/>
      <c r="M88" s="227" t="s">
        <v>57</v>
      </c>
      <c r="N88" s="51">
        <f>M63</f>
        <v>0</v>
      </c>
      <c r="P88" s="49"/>
    </row>
    <row r="89" spans="2:17" s="5" customFormat="1" ht="9.75" customHeight="1" x14ac:dyDescent="0.25">
      <c r="B89" s="30">
        <v>1</v>
      </c>
      <c r="C89" s="361"/>
      <c r="D89" s="361"/>
      <c r="E89" s="361"/>
      <c r="F89" s="361"/>
      <c r="G89" s="361"/>
      <c r="H89" s="361"/>
      <c r="I89" s="361"/>
      <c r="J89" s="361"/>
      <c r="K89" s="361"/>
      <c r="L89" s="31"/>
      <c r="M89" s="252"/>
      <c r="N89" s="46"/>
      <c r="P89" s="49" t="s">
        <v>121</v>
      </c>
    </row>
    <row r="90" spans="2:17" s="5" customFormat="1" ht="9.75" customHeight="1" x14ac:dyDescent="0.25">
      <c r="B90" s="30">
        <v>2</v>
      </c>
      <c r="C90" s="361"/>
      <c r="D90" s="361"/>
      <c r="E90" s="361"/>
      <c r="F90" s="361"/>
      <c r="G90" s="361"/>
      <c r="H90" s="361"/>
      <c r="I90" s="361"/>
      <c r="J90" s="361"/>
      <c r="K90" s="361"/>
      <c r="L90" s="31"/>
      <c r="M90" s="252"/>
      <c r="N90" s="46"/>
      <c r="P90" s="49" t="s">
        <v>122</v>
      </c>
    </row>
    <row r="91" spans="2:17" s="5" customFormat="1" ht="9.75" customHeight="1" x14ac:dyDescent="0.25">
      <c r="B91" s="30">
        <v>3</v>
      </c>
      <c r="C91" s="361"/>
      <c r="D91" s="361"/>
      <c r="E91" s="361"/>
      <c r="F91" s="361"/>
      <c r="G91" s="361"/>
      <c r="H91" s="361"/>
      <c r="I91" s="361"/>
      <c r="J91" s="361"/>
      <c r="K91" s="361"/>
      <c r="L91" s="31"/>
      <c r="M91" s="252"/>
      <c r="N91" s="46"/>
      <c r="P91" s="49" t="s">
        <v>123</v>
      </c>
    </row>
    <row r="92" spans="2:17" s="5" customFormat="1" ht="9.75" customHeight="1" x14ac:dyDescent="0.25">
      <c r="B92" s="30">
        <v>4</v>
      </c>
      <c r="C92" s="361"/>
      <c r="D92" s="361"/>
      <c r="E92" s="361"/>
      <c r="F92" s="361"/>
      <c r="G92" s="361"/>
      <c r="H92" s="361"/>
      <c r="I92" s="361"/>
      <c r="J92" s="361"/>
      <c r="K92" s="361"/>
      <c r="L92" s="31"/>
      <c r="M92" s="252"/>
      <c r="N92" s="46"/>
      <c r="P92" s="49"/>
    </row>
    <row r="93" spans="2:17" s="5" customFormat="1" ht="9.75" customHeight="1" thickBot="1" x14ac:dyDescent="0.3">
      <c r="B93" s="30">
        <v>5</v>
      </c>
      <c r="C93" s="361"/>
      <c r="D93" s="361"/>
      <c r="E93" s="361"/>
      <c r="F93" s="361"/>
      <c r="G93" s="361"/>
      <c r="H93" s="361"/>
      <c r="I93" s="361"/>
      <c r="J93" s="361"/>
      <c r="K93" s="361"/>
      <c r="L93" s="31"/>
      <c r="M93" s="252"/>
      <c r="N93" s="46"/>
      <c r="P93" s="49"/>
    </row>
    <row r="94" spans="2:17" s="5" customFormat="1" ht="9.75" customHeight="1" x14ac:dyDescent="0.25">
      <c r="B94" s="30">
        <v>6</v>
      </c>
      <c r="C94" s="361"/>
      <c r="D94" s="361"/>
      <c r="E94" s="361"/>
      <c r="F94" s="361"/>
      <c r="G94" s="361"/>
      <c r="H94" s="361"/>
      <c r="I94" s="361"/>
      <c r="J94" s="361"/>
      <c r="K94" s="361"/>
      <c r="L94" s="31"/>
      <c r="M94" s="252"/>
      <c r="N94" s="46"/>
      <c r="P94" s="178" t="s">
        <v>195</v>
      </c>
    </row>
    <row r="95" spans="2:17" s="5" customFormat="1" ht="9.75" customHeight="1" x14ac:dyDescent="0.25">
      <c r="B95" s="30">
        <v>7</v>
      </c>
      <c r="C95" s="361"/>
      <c r="D95" s="361"/>
      <c r="E95" s="361"/>
      <c r="F95" s="361"/>
      <c r="G95" s="361"/>
      <c r="H95" s="361"/>
      <c r="I95" s="361"/>
      <c r="J95" s="361"/>
      <c r="K95" s="361"/>
      <c r="L95" s="31"/>
      <c r="M95" s="252"/>
      <c r="N95" s="46"/>
      <c r="P95" s="62" t="s">
        <v>117</v>
      </c>
    </row>
    <row r="96" spans="2:17" s="5" customFormat="1" ht="9.75" customHeight="1" x14ac:dyDescent="0.25">
      <c r="B96" s="30">
        <v>8</v>
      </c>
      <c r="C96" s="361"/>
      <c r="D96" s="361"/>
      <c r="E96" s="361"/>
      <c r="F96" s="361"/>
      <c r="G96" s="361"/>
      <c r="H96" s="361"/>
      <c r="I96" s="361"/>
      <c r="J96" s="361"/>
      <c r="K96" s="361"/>
      <c r="L96" s="31"/>
      <c r="M96" s="252"/>
      <c r="N96" s="46"/>
      <c r="P96" s="49" t="s">
        <v>118</v>
      </c>
    </row>
    <row r="97" spans="2:16" s="5" customFormat="1" ht="9.75" customHeight="1" x14ac:dyDescent="0.25">
      <c r="B97" s="30">
        <v>9</v>
      </c>
      <c r="C97" s="361"/>
      <c r="D97" s="361"/>
      <c r="E97" s="361"/>
      <c r="F97" s="361"/>
      <c r="G97" s="361"/>
      <c r="H97" s="361"/>
      <c r="I97" s="361"/>
      <c r="J97" s="361"/>
      <c r="K97" s="361"/>
      <c r="L97" s="31"/>
      <c r="M97" s="252"/>
      <c r="N97" s="46"/>
      <c r="P97" s="49" t="s">
        <v>119</v>
      </c>
    </row>
    <row r="98" spans="2:16" s="5" customFormat="1" ht="9.75" customHeight="1" x14ac:dyDescent="0.25">
      <c r="B98" s="30">
        <v>10</v>
      </c>
      <c r="C98" s="361"/>
      <c r="D98" s="361"/>
      <c r="E98" s="361"/>
      <c r="F98" s="361"/>
      <c r="G98" s="361"/>
      <c r="H98" s="361"/>
      <c r="I98" s="361"/>
      <c r="J98" s="361"/>
      <c r="K98" s="361"/>
      <c r="L98" s="31"/>
      <c r="M98" s="252"/>
      <c r="N98" s="46"/>
      <c r="P98" s="49" t="s">
        <v>120</v>
      </c>
    </row>
    <row r="99" spans="2:16" s="5" customFormat="1" ht="9.75" customHeight="1" x14ac:dyDescent="0.25">
      <c r="B99" s="30">
        <v>11</v>
      </c>
      <c r="C99" s="361"/>
      <c r="D99" s="361"/>
      <c r="E99" s="361"/>
      <c r="F99" s="361"/>
      <c r="G99" s="361"/>
      <c r="H99" s="361"/>
      <c r="I99" s="361"/>
      <c r="J99" s="361"/>
      <c r="K99" s="361"/>
      <c r="L99" s="31"/>
      <c r="M99" s="252"/>
      <c r="N99" s="46"/>
      <c r="P99" s="49"/>
    </row>
    <row r="100" spans="2:16" s="5" customFormat="1" ht="9.75" customHeight="1" x14ac:dyDescent="0.25">
      <c r="B100" s="30">
        <v>12</v>
      </c>
      <c r="C100" s="361"/>
      <c r="D100" s="361"/>
      <c r="E100" s="361"/>
      <c r="F100" s="361"/>
      <c r="G100" s="361"/>
      <c r="H100" s="361"/>
      <c r="I100" s="361"/>
      <c r="J100" s="361"/>
      <c r="K100" s="361"/>
      <c r="L100" s="31"/>
      <c r="M100" s="252"/>
      <c r="N100" s="46"/>
      <c r="P100" s="49"/>
    </row>
    <row r="101" spans="2:16" s="5" customFormat="1" ht="9.75" customHeight="1" x14ac:dyDescent="0.25">
      <c r="B101" s="30">
        <v>13</v>
      </c>
      <c r="C101" s="361"/>
      <c r="D101" s="361"/>
      <c r="E101" s="361"/>
      <c r="F101" s="361"/>
      <c r="G101" s="361"/>
      <c r="H101" s="361"/>
      <c r="I101" s="361"/>
      <c r="J101" s="361"/>
      <c r="K101" s="361"/>
      <c r="L101" s="31"/>
      <c r="M101" s="252"/>
      <c r="N101" s="46"/>
      <c r="P101" s="49"/>
    </row>
    <row r="102" spans="2:16" s="5" customFormat="1" ht="9.75" customHeight="1" x14ac:dyDescent="0.25">
      <c r="B102" s="30">
        <v>14</v>
      </c>
      <c r="C102" s="361"/>
      <c r="D102" s="361"/>
      <c r="E102" s="361"/>
      <c r="F102" s="361"/>
      <c r="G102" s="361"/>
      <c r="H102" s="361"/>
      <c r="I102" s="361"/>
      <c r="J102" s="361"/>
      <c r="K102" s="361"/>
      <c r="L102" s="31"/>
      <c r="M102" s="252"/>
      <c r="N102" s="46"/>
      <c r="P102" s="49"/>
    </row>
    <row r="103" spans="2:16" s="5" customFormat="1" ht="9.75" customHeight="1" x14ac:dyDescent="0.25">
      <c r="B103" s="30">
        <v>15</v>
      </c>
      <c r="C103" s="361"/>
      <c r="D103" s="361"/>
      <c r="E103" s="361"/>
      <c r="F103" s="361"/>
      <c r="G103" s="361"/>
      <c r="H103" s="361"/>
      <c r="I103" s="361"/>
      <c r="J103" s="361"/>
      <c r="K103" s="361"/>
      <c r="L103" s="31"/>
      <c r="M103" s="252"/>
      <c r="N103" s="46"/>
      <c r="P103" s="26"/>
    </row>
    <row r="104" spans="2:16" s="5" customFormat="1" ht="9.75" customHeight="1" thickBot="1" x14ac:dyDescent="0.3">
      <c r="B104" s="30">
        <v>16</v>
      </c>
      <c r="C104" s="361"/>
      <c r="D104" s="361"/>
      <c r="E104" s="361"/>
      <c r="F104" s="361"/>
      <c r="G104" s="361"/>
      <c r="H104" s="361"/>
      <c r="I104" s="361"/>
      <c r="J104" s="361"/>
      <c r="K104" s="361"/>
      <c r="L104" s="31"/>
      <c r="M104" s="252"/>
      <c r="N104" s="46"/>
      <c r="P104" s="26"/>
    </row>
    <row r="105" spans="2:16" s="5" customFormat="1" ht="9.75" customHeight="1" x14ac:dyDescent="0.25">
      <c r="B105" s="30">
        <v>17</v>
      </c>
      <c r="C105" s="361"/>
      <c r="D105" s="361"/>
      <c r="E105" s="361"/>
      <c r="F105" s="361"/>
      <c r="G105" s="361"/>
      <c r="H105" s="361"/>
      <c r="I105" s="361"/>
      <c r="J105" s="361"/>
      <c r="K105" s="361"/>
      <c r="L105" s="31"/>
      <c r="M105" s="252"/>
      <c r="N105" s="46"/>
      <c r="P105" s="179" t="s">
        <v>124</v>
      </c>
    </row>
    <row r="106" spans="2:16" s="5" customFormat="1" ht="9.75" customHeight="1" x14ac:dyDescent="0.25">
      <c r="B106" s="30">
        <v>18</v>
      </c>
      <c r="C106" s="361"/>
      <c r="D106" s="361"/>
      <c r="E106" s="361"/>
      <c r="F106" s="361"/>
      <c r="G106" s="361"/>
      <c r="H106" s="361"/>
      <c r="I106" s="361"/>
      <c r="J106" s="361"/>
      <c r="K106" s="361"/>
      <c r="L106" s="31"/>
      <c r="M106" s="252"/>
      <c r="N106" s="46"/>
      <c r="P106" s="26"/>
    </row>
    <row r="107" spans="2:16" s="5" customFormat="1" ht="9.75" customHeight="1" x14ac:dyDescent="0.25">
      <c r="B107" s="30">
        <v>19</v>
      </c>
      <c r="C107" s="361"/>
      <c r="D107" s="361"/>
      <c r="E107" s="361"/>
      <c r="F107" s="361"/>
      <c r="G107" s="361"/>
      <c r="H107" s="361"/>
      <c r="I107" s="361"/>
      <c r="J107" s="361"/>
      <c r="K107" s="361"/>
      <c r="L107" s="31"/>
      <c r="M107" s="252"/>
      <c r="N107" s="46"/>
      <c r="P107" s="26" t="s">
        <v>125</v>
      </c>
    </row>
    <row r="108" spans="2:16" s="5" customFormat="1" ht="9.75" customHeight="1" x14ac:dyDescent="0.25">
      <c r="B108" s="30">
        <v>20</v>
      </c>
      <c r="C108" s="361"/>
      <c r="D108" s="361"/>
      <c r="E108" s="361"/>
      <c r="F108" s="361"/>
      <c r="G108" s="361"/>
      <c r="H108" s="361"/>
      <c r="I108" s="361"/>
      <c r="J108" s="361"/>
      <c r="K108" s="361"/>
      <c r="L108" s="31"/>
      <c r="M108" s="257"/>
      <c r="N108" s="258" t="s">
        <v>13</v>
      </c>
      <c r="P108" s="26" t="s">
        <v>126</v>
      </c>
    </row>
    <row r="109" spans="2:16" s="5" customFormat="1" ht="9.75" customHeight="1" x14ac:dyDescent="0.25">
      <c r="B109" s="30"/>
      <c r="C109" s="57"/>
      <c r="D109" s="73"/>
      <c r="E109" s="73"/>
      <c r="F109" s="73"/>
      <c r="G109" s="73"/>
      <c r="H109" s="73"/>
      <c r="I109" s="73"/>
      <c r="J109" s="73"/>
      <c r="K109" s="281" t="s">
        <v>58</v>
      </c>
      <c r="L109" s="31"/>
      <c r="M109" s="63">
        <f>SUM(M89:M108)</f>
        <v>0</v>
      </c>
      <c r="N109" s="46"/>
      <c r="P109" s="26" t="s">
        <v>127</v>
      </c>
    </row>
    <row r="110" spans="2:16" s="5" customFormat="1" ht="9.75" customHeight="1" x14ac:dyDescent="0.2">
      <c r="B110" s="30"/>
      <c r="C110" s="74"/>
      <c r="D110" s="73"/>
      <c r="E110" s="75"/>
      <c r="F110" s="75"/>
      <c r="G110" s="75"/>
      <c r="H110" s="75"/>
      <c r="I110" s="75"/>
      <c r="J110" s="75"/>
      <c r="K110" s="281" t="s">
        <v>59</v>
      </c>
      <c r="L110" s="31"/>
      <c r="M110" s="76"/>
      <c r="N110" s="51">
        <f>N88-M109</f>
        <v>0</v>
      </c>
      <c r="P110" s="26" t="s">
        <v>128</v>
      </c>
    </row>
    <row r="111" spans="2:16" s="5" customFormat="1" ht="9.75" customHeight="1" x14ac:dyDescent="0.25">
      <c r="B111" s="17"/>
      <c r="C111" s="17"/>
      <c r="D111" s="17"/>
      <c r="E111" s="17"/>
      <c r="F111" s="17"/>
      <c r="G111" s="17"/>
      <c r="H111" s="17"/>
      <c r="I111" s="17"/>
      <c r="J111" s="17"/>
      <c r="K111" s="17"/>
      <c r="L111" s="17"/>
      <c r="M111" s="17"/>
      <c r="N111" s="17"/>
      <c r="P111" s="26"/>
    </row>
    <row r="112" spans="2:16" s="5" customFormat="1" ht="9.75" customHeight="1" x14ac:dyDescent="0.25">
      <c r="B112" s="17"/>
      <c r="C112" s="17"/>
      <c r="D112" s="17"/>
      <c r="E112" s="17"/>
      <c r="F112" s="17"/>
      <c r="G112" s="17"/>
      <c r="H112" s="17"/>
      <c r="I112" s="17"/>
      <c r="J112" s="17"/>
      <c r="K112" s="17"/>
      <c r="L112" s="17"/>
      <c r="M112" s="17"/>
      <c r="N112" s="17"/>
      <c r="P112" s="26" t="s">
        <v>184</v>
      </c>
    </row>
    <row r="113" spans="2:16" s="5" customFormat="1" ht="9.75" customHeight="1" x14ac:dyDescent="0.25">
      <c r="B113" s="17"/>
      <c r="C113" s="17"/>
      <c r="D113" s="17"/>
      <c r="E113" s="17"/>
      <c r="F113" s="17"/>
      <c r="G113" s="17"/>
      <c r="H113" s="17"/>
      <c r="I113" s="17"/>
      <c r="J113" s="17"/>
      <c r="K113" s="17"/>
      <c r="L113" s="17"/>
      <c r="M113" s="17"/>
      <c r="N113" s="17"/>
      <c r="P113" s="26" t="s">
        <v>129</v>
      </c>
    </row>
    <row r="114" spans="2:16" s="5" customFormat="1" ht="9.75" customHeight="1" x14ac:dyDescent="0.25">
      <c r="B114" s="17"/>
      <c r="C114" s="17"/>
      <c r="D114" s="17"/>
      <c r="E114" s="17"/>
      <c r="F114" s="17"/>
      <c r="G114" s="17"/>
      <c r="H114" s="17"/>
      <c r="I114" s="17"/>
      <c r="J114" s="17"/>
      <c r="K114" s="17"/>
      <c r="L114" s="17"/>
      <c r="M114" s="17"/>
      <c r="N114" s="17"/>
      <c r="P114" s="26" t="s">
        <v>130</v>
      </c>
    </row>
    <row r="115" spans="2:16" s="5" customFormat="1" ht="9.75" customHeight="1" x14ac:dyDescent="0.25">
      <c r="B115" s="17"/>
      <c r="C115" s="17"/>
      <c r="D115" s="17"/>
      <c r="E115" s="17"/>
      <c r="F115" s="17"/>
      <c r="G115" s="17"/>
      <c r="H115" s="17"/>
      <c r="I115" s="17"/>
      <c r="J115" s="17"/>
      <c r="K115" s="17"/>
      <c r="L115" s="17"/>
      <c r="M115" s="17"/>
      <c r="N115" s="17"/>
      <c r="P115" s="26" t="s">
        <v>131</v>
      </c>
    </row>
    <row r="116" spans="2:16" s="5" customFormat="1" ht="9.75" customHeight="1" x14ac:dyDescent="0.25">
      <c r="B116" s="17"/>
      <c r="C116" s="17"/>
      <c r="D116" s="17"/>
      <c r="E116" s="17"/>
      <c r="F116" s="17"/>
      <c r="G116" s="17"/>
      <c r="H116" s="17"/>
      <c r="I116" s="17"/>
      <c r="J116" s="17"/>
      <c r="K116" s="17"/>
      <c r="L116" s="17"/>
      <c r="M116" s="17"/>
      <c r="N116" s="17"/>
      <c r="P116" s="26" t="s">
        <v>132</v>
      </c>
    </row>
    <row r="117" spans="2:16" s="5" customFormat="1" ht="9.75" customHeight="1" x14ac:dyDescent="0.25">
      <c r="B117" s="17"/>
      <c r="C117" s="17"/>
      <c r="D117" s="17"/>
      <c r="E117" s="17"/>
      <c r="F117" s="17"/>
      <c r="G117" s="17"/>
      <c r="H117" s="17"/>
      <c r="I117" s="17"/>
      <c r="J117" s="17"/>
      <c r="K117" s="17"/>
      <c r="L117" s="17"/>
      <c r="M117" s="17"/>
      <c r="N117" s="17"/>
      <c r="P117" s="26" t="s">
        <v>133</v>
      </c>
    </row>
    <row r="118" spans="2:16" s="5" customFormat="1" ht="9.75" customHeight="1" x14ac:dyDescent="0.25">
      <c r="B118" s="17"/>
      <c r="C118" s="17"/>
      <c r="D118" s="17"/>
      <c r="E118" s="17"/>
      <c r="F118" s="17"/>
      <c r="G118" s="17"/>
      <c r="H118" s="17"/>
      <c r="I118" s="17"/>
      <c r="J118" s="17"/>
      <c r="K118" s="17"/>
      <c r="L118" s="17"/>
      <c r="M118" s="17"/>
      <c r="N118" s="17"/>
      <c r="P118" s="26" t="s">
        <v>134</v>
      </c>
    </row>
    <row r="119" spans="2:16" s="5" customFormat="1" ht="9.75" customHeight="1" x14ac:dyDescent="0.25">
      <c r="B119" s="17"/>
      <c r="C119" s="25"/>
      <c r="D119" s="17"/>
      <c r="E119" s="17"/>
      <c r="F119" s="17"/>
      <c r="G119" s="17"/>
      <c r="H119" s="17"/>
      <c r="I119" s="17"/>
      <c r="J119" s="17"/>
      <c r="K119" s="17"/>
      <c r="L119" s="17"/>
      <c r="M119" s="17"/>
      <c r="N119" s="17"/>
      <c r="P119" s="26" t="s">
        <v>135</v>
      </c>
    </row>
    <row r="120" spans="2:16" s="5" customFormat="1" ht="9.75" customHeight="1" x14ac:dyDescent="0.2">
      <c r="B120" s="8" t="s">
        <v>60</v>
      </c>
      <c r="C120" s="78" t="str">
        <f>K51</f>
        <v>overige taken</v>
      </c>
      <c r="D120" s="12"/>
      <c r="E120" s="12"/>
      <c r="F120" s="12"/>
      <c r="G120" s="12"/>
      <c r="H120" s="12"/>
      <c r="I120" s="12"/>
      <c r="J120" s="12"/>
      <c r="K120" s="64" t="s">
        <v>61</v>
      </c>
      <c r="L120" s="7"/>
      <c r="M120" s="79" t="s">
        <v>57</v>
      </c>
      <c r="N120" s="51">
        <f>M68</f>
        <v>0</v>
      </c>
      <c r="P120" s="26" t="s">
        <v>136</v>
      </c>
    </row>
    <row r="121" spans="2:16" s="5" customFormat="1" ht="9.75" customHeight="1" x14ac:dyDescent="0.25">
      <c r="B121" s="30">
        <v>1</v>
      </c>
      <c r="C121" s="361"/>
      <c r="D121" s="361"/>
      <c r="E121" s="361"/>
      <c r="F121" s="361"/>
      <c r="G121" s="361"/>
      <c r="H121" s="361"/>
      <c r="I121" s="361"/>
      <c r="J121" s="361"/>
      <c r="K121" s="361"/>
      <c r="L121" s="31"/>
      <c r="M121" s="252"/>
      <c r="N121" s="46"/>
      <c r="P121" s="26"/>
    </row>
    <row r="122" spans="2:16" s="5" customFormat="1" ht="9.75" customHeight="1" x14ac:dyDescent="0.25">
      <c r="B122" s="30">
        <v>2</v>
      </c>
      <c r="C122" s="361"/>
      <c r="D122" s="361"/>
      <c r="E122" s="361"/>
      <c r="F122" s="361"/>
      <c r="G122" s="361"/>
      <c r="H122" s="361"/>
      <c r="I122" s="361"/>
      <c r="J122" s="361"/>
      <c r="K122" s="361"/>
      <c r="L122" s="31"/>
      <c r="M122" s="252"/>
      <c r="N122" s="46"/>
      <c r="P122" s="26" t="s">
        <v>137</v>
      </c>
    </row>
    <row r="123" spans="2:16" s="5" customFormat="1" ht="9.75" customHeight="1" x14ac:dyDescent="0.25">
      <c r="B123" s="30">
        <v>3</v>
      </c>
      <c r="C123" s="361"/>
      <c r="D123" s="361"/>
      <c r="E123" s="361"/>
      <c r="F123" s="361"/>
      <c r="G123" s="361"/>
      <c r="H123" s="361"/>
      <c r="I123" s="361"/>
      <c r="J123" s="361"/>
      <c r="K123" s="361"/>
      <c r="L123" s="31"/>
      <c r="M123" s="252"/>
      <c r="N123" s="46"/>
      <c r="P123" s="26" t="s">
        <v>138</v>
      </c>
    </row>
    <row r="124" spans="2:16" s="5" customFormat="1" ht="9.75" customHeight="1" x14ac:dyDescent="0.25">
      <c r="B124" s="30">
        <v>4</v>
      </c>
      <c r="C124" s="361"/>
      <c r="D124" s="361"/>
      <c r="E124" s="361"/>
      <c r="F124" s="361"/>
      <c r="G124" s="361"/>
      <c r="H124" s="361"/>
      <c r="I124" s="361"/>
      <c r="J124" s="361"/>
      <c r="K124" s="361"/>
      <c r="L124" s="31"/>
      <c r="M124" s="252"/>
      <c r="N124" s="46"/>
      <c r="P124" s="26" t="s">
        <v>139</v>
      </c>
    </row>
    <row r="125" spans="2:16" s="5" customFormat="1" ht="9.75" customHeight="1" x14ac:dyDescent="0.25">
      <c r="B125" s="30">
        <v>5</v>
      </c>
      <c r="C125" s="361"/>
      <c r="D125" s="361"/>
      <c r="E125" s="361"/>
      <c r="F125" s="361"/>
      <c r="G125" s="361"/>
      <c r="H125" s="361"/>
      <c r="I125" s="361"/>
      <c r="J125" s="361"/>
      <c r="K125" s="361"/>
      <c r="L125" s="31"/>
      <c r="M125" s="252"/>
      <c r="N125" s="46"/>
      <c r="P125" s="26"/>
    </row>
    <row r="126" spans="2:16" s="5" customFormat="1" ht="9.75" customHeight="1" x14ac:dyDescent="0.25">
      <c r="B126" s="30">
        <v>6</v>
      </c>
      <c r="C126" s="361"/>
      <c r="D126" s="361"/>
      <c r="E126" s="361"/>
      <c r="F126" s="361"/>
      <c r="G126" s="361"/>
      <c r="H126" s="361"/>
      <c r="I126" s="361"/>
      <c r="J126" s="361"/>
      <c r="K126" s="361"/>
      <c r="L126" s="31"/>
      <c r="M126" s="252"/>
      <c r="N126" s="46"/>
      <c r="P126" s="26" t="s">
        <v>185</v>
      </c>
    </row>
    <row r="127" spans="2:16" s="5" customFormat="1" ht="9.75" customHeight="1" x14ac:dyDescent="0.25">
      <c r="B127" s="30">
        <v>7</v>
      </c>
      <c r="C127" s="361"/>
      <c r="D127" s="361"/>
      <c r="E127" s="361"/>
      <c r="F127" s="361"/>
      <c r="G127" s="361"/>
      <c r="H127" s="361"/>
      <c r="I127" s="361"/>
      <c r="J127" s="361"/>
      <c r="K127" s="361"/>
      <c r="L127" s="31"/>
      <c r="M127" s="252"/>
      <c r="N127" s="46"/>
      <c r="P127" s="26" t="s">
        <v>140</v>
      </c>
    </row>
    <row r="128" spans="2:16" s="5" customFormat="1" ht="9.75" customHeight="1" x14ac:dyDescent="0.25">
      <c r="B128" s="30">
        <v>8</v>
      </c>
      <c r="C128" s="361"/>
      <c r="D128" s="361"/>
      <c r="E128" s="361"/>
      <c r="F128" s="361"/>
      <c r="G128" s="361"/>
      <c r="H128" s="361"/>
      <c r="I128" s="361"/>
      <c r="J128" s="361"/>
      <c r="K128" s="361"/>
      <c r="L128" s="31"/>
      <c r="M128" s="252"/>
      <c r="N128" s="46"/>
      <c r="P128" s="26" t="s">
        <v>141</v>
      </c>
    </row>
    <row r="129" spans="2:16" s="5" customFormat="1" ht="9.75" customHeight="1" x14ac:dyDescent="0.25">
      <c r="B129" s="30">
        <v>9</v>
      </c>
      <c r="C129" s="361"/>
      <c r="D129" s="361"/>
      <c r="E129" s="361"/>
      <c r="F129" s="361"/>
      <c r="G129" s="361"/>
      <c r="H129" s="361"/>
      <c r="I129" s="361"/>
      <c r="J129" s="361"/>
      <c r="K129" s="361"/>
      <c r="L129" s="31"/>
      <c r="M129" s="256"/>
      <c r="N129" s="46"/>
      <c r="P129" s="26" t="s">
        <v>142</v>
      </c>
    </row>
    <row r="130" spans="2:16" s="5" customFormat="1" ht="9.75" customHeight="1" x14ac:dyDescent="0.25">
      <c r="B130" s="30">
        <v>10</v>
      </c>
      <c r="C130" s="361"/>
      <c r="D130" s="361"/>
      <c r="E130" s="361"/>
      <c r="F130" s="361"/>
      <c r="G130" s="361"/>
      <c r="H130" s="361"/>
      <c r="I130" s="361"/>
      <c r="J130" s="361"/>
      <c r="K130" s="361"/>
      <c r="L130" s="31"/>
      <c r="M130" s="252"/>
      <c r="N130" s="46"/>
      <c r="P130" s="26" t="s">
        <v>143</v>
      </c>
    </row>
    <row r="131" spans="2:16" s="5" customFormat="1" ht="9.75" customHeight="1" x14ac:dyDescent="0.25">
      <c r="B131" s="30">
        <v>11</v>
      </c>
      <c r="C131" s="361"/>
      <c r="D131" s="361"/>
      <c r="E131" s="361"/>
      <c r="F131" s="361"/>
      <c r="G131" s="361"/>
      <c r="H131" s="361"/>
      <c r="I131" s="361"/>
      <c r="J131" s="361"/>
      <c r="K131" s="361"/>
      <c r="L131" s="31"/>
      <c r="M131" s="252"/>
      <c r="N131" s="46"/>
      <c r="P131" s="26" t="s">
        <v>144</v>
      </c>
    </row>
    <row r="132" spans="2:16" s="5" customFormat="1" ht="9.75" customHeight="1" x14ac:dyDescent="0.25">
      <c r="B132" s="30">
        <v>12</v>
      </c>
      <c r="C132" s="361"/>
      <c r="D132" s="361"/>
      <c r="E132" s="361"/>
      <c r="F132" s="361"/>
      <c r="G132" s="361"/>
      <c r="H132" s="361"/>
      <c r="I132" s="361"/>
      <c r="J132" s="361"/>
      <c r="K132" s="361"/>
      <c r="L132" s="31"/>
      <c r="M132" s="252"/>
      <c r="N132" s="46"/>
      <c r="P132" s="26" t="s">
        <v>146</v>
      </c>
    </row>
    <row r="133" spans="2:16" s="5" customFormat="1" ht="9.75" customHeight="1" x14ac:dyDescent="0.25">
      <c r="B133" s="30">
        <v>13</v>
      </c>
      <c r="C133" s="361"/>
      <c r="D133" s="361"/>
      <c r="E133" s="361"/>
      <c r="F133" s="361"/>
      <c r="G133" s="361"/>
      <c r="H133" s="361"/>
      <c r="I133" s="361"/>
      <c r="J133" s="361"/>
      <c r="K133" s="361"/>
      <c r="L133" s="31"/>
      <c r="M133" s="252"/>
      <c r="N133" s="46"/>
      <c r="P133" s="26" t="s">
        <v>145</v>
      </c>
    </row>
    <row r="134" spans="2:16" s="5" customFormat="1" ht="9.75" customHeight="1" x14ac:dyDescent="0.25">
      <c r="B134" s="30">
        <v>14</v>
      </c>
      <c r="C134" s="361"/>
      <c r="D134" s="361"/>
      <c r="E134" s="361"/>
      <c r="F134" s="361"/>
      <c r="G134" s="361"/>
      <c r="H134" s="361"/>
      <c r="I134" s="361"/>
      <c r="J134" s="361"/>
      <c r="K134" s="361"/>
      <c r="L134" s="31"/>
      <c r="M134" s="252"/>
      <c r="N134" s="46"/>
      <c r="P134" s="26" t="s">
        <v>147</v>
      </c>
    </row>
    <row r="135" spans="2:16" s="5" customFormat="1" ht="9.75" customHeight="1" x14ac:dyDescent="0.25">
      <c r="B135" s="30">
        <v>15</v>
      </c>
      <c r="C135" s="361"/>
      <c r="D135" s="361"/>
      <c r="E135" s="361"/>
      <c r="F135" s="361"/>
      <c r="G135" s="361"/>
      <c r="H135" s="361"/>
      <c r="I135" s="361"/>
      <c r="J135" s="361"/>
      <c r="K135" s="361"/>
      <c r="L135" s="31"/>
      <c r="M135" s="252"/>
      <c r="N135" s="46"/>
      <c r="P135" s="26" t="s">
        <v>148</v>
      </c>
    </row>
    <row r="136" spans="2:16" s="5" customFormat="1" ht="9.75" customHeight="1" x14ac:dyDescent="0.25">
      <c r="B136" s="30">
        <v>16</v>
      </c>
      <c r="C136" s="361"/>
      <c r="D136" s="361"/>
      <c r="E136" s="361"/>
      <c r="F136" s="361"/>
      <c r="G136" s="361"/>
      <c r="H136" s="361"/>
      <c r="I136" s="361"/>
      <c r="J136" s="361"/>
      <c r="K136" s="361"/>
      <c r="L136" s="31"/>
      <c r="M136" s="252"/>
      <c r="N136" s="46"/>
      <c r="P136" s="26"/>
    </row>
    <row r="137" spans="2:16" s="5" customFormat="1" ht="9.75" customHeight="1" x14ac:dyDescent="0.25">
      <c r="B137" s="30">
        <v>17</v>
      </c>
      <c r="C137" s="361"/>
      <c r="D137" s="361"/>
      <c r="E137" s="361"/>
      <c r="F137" s="361"/>
      <c r="G137" s="361"/>
      <c r="H137" s="361"/>
      <c r="I137" s="361"/>
      <c r="J137" s="361"/>
      <c r="K137" s="361"/>
      <c r="L137" s="31"/>
      <c r="M137" s="252"/>
      <c r="N137" s="46"/>
      <c r="P137" s="77" t="s">
        <v>150</v>
      </c>
    </row>
    <row r="138" spans="2:16" s="5" customFormat="1" ht="9.75" customHeight="1" x14ac:dyDescent="0.25">
      <c r="B138" s="30">
        <v>18</v>
      </c>
      <c r="C138" s="361"/>
      <c r="D138" s="361"/>
      <c r="E138" s="361"/>
      <c r="F138" s="361"/>
      <c r="G138" s="361"/>
      <c r="H138" s="361"/>
      <c r="I138" s="361"/>
      <c r="J138" s="361"/>
      <c r="K138" s="361"/>
      <c r="L138" s="31"/>
      <c r="M138" s="252"/>
      <c r="N138" s="46"/>
      <c r="P138" s="26" t="s">
        <v>149</v>
      </c>
    </row>
    <row r="139" spans="2:16" s="5" customFormat="1" ht="9.75" customHeight="1" x14ac:dyDescent="0.25">
      <c r="B139" s="30">
        <v>19</v>
      </c>
      <c r="C139" s="361"/>
      <c r="D139" s="361"/>
      <c r="E139" s="361"/>
      <c r="F139" s="361"/>
      <c r="G139" s="361"/>
      <c r="H139" s="361"/>
      <c r="I139" s="361"/>
      <c r="J139" s="361"/>
      <c r="K139" s="361"/>
      <c r="L139" s="31"/>
      <c r="M139" s="252"/>
      <c r="N139" s="46"/>
      <c r="P139" s="26"/>
    </row>
    <row r="140" spans="2:16" s="5" customFormat="1" ht="9.75" customHeight="1" thickBot="1" x14ac:dyDescent="0.3">
      <c r="B140" s="30">
        <v>20</v>
      </c>
      <c r="C140" s="361"/>
      <c r="D140" s="361"/>
      <c r="E140" s="361"/>
      <c r="F140" s="361"/>
      <c r="G140" s="361"/>
      <c r="H140" s="361"/>
      <c r="I140" s="361"/>
      <c r="J140" s="361"/>
      <c r="K140" s="361"/>
      <c r="L140" s="31"/>
      <c r="M140" s="252"/>
      <c r="N140" s="46"/>
      <c r="P140" s="26"/>
    </row>
    <row r="141" spans="2:16" s="5" customFormat="1" ht="9.75" customHeight="1" x14ac:dyDescent="0.25">
      <c r="B141" s="30">
        <v>21</v>
      </c>
      <c r="C141" s="361"/>
      <c r="D141" s="361"/>
      <c r="E141" s="361"/>
      <c r="F141" s="361"/>
      <c r="G141" s="361"/>
      <c r="H141" s="361"/>
      <c r="I141" s="361"/>
      <c r="J141" s="361"/>
      <c r="K141" s="361"/>
      <c r="L141" s="31"/>
      <c r="M141" s="252"/>
      <c r="N141" s="46"/>
      <c r="P141" s="179" t="s">
        <v>199</v>
      </c>
    </row>
    <row r="142" spans="2:16" s="5" customFormat="1" ht="9.75" customHeight="1" x14ac:dyDescent="0.25">
      <c r="B142" s="30">
        <v>22</v>
      </c>
      <c r="C142" s="361"/>
      <c r="D142" s="361"/>
      <c r="E142" s="361"/>
      <c r="F142" s="361"/>
      <c r="G142" s="361"/>
      <c r="H142" s="361"/>
      <c r="I142" s="361"/>
      <c r="J142" s="361"/>
      <c r="K142" s="361"/>
      <c r="L142" s="31"/>
      <c r="M142" s="252"/>
      <c r="N142" s="46"/>
      <c r="P142" s="169"/>
    </row>
    <row r="143" spans="2:16" s="5" customFormat="1" ht="9.75" customHeight="1" x14ac:dyDescent="0.25">
      <c r="B143" s="30">
        <v>23</v>
      </c>
      <c r="C143" s="361"/>
      <c r="D143" s="361"/>
      <c r="E143" s="361"/>
      <c r="F143" s="361"/>
      <c r="G143" s="361"/>
      <c r="H143" s="361"/>
      <c r="I143" s="361"/>
      <c r="J143" s="361"/>
      <c r="K143" s="361"/>
      <c r="L143" s="31"/>
      <c r="M143" s="252"/>
      <c r="N143" s="46"/>
      <c r="P143" s="26" t="s">
        <v>198</v>
      </c>
    </row>
    <row r="144" spans="2:16" s="5" customFormat="1" ht="9.75" customHeight="1" x14ac:dyDescent="0.25">
      <c r="B144" s="30">
        <v>24</v>
      </c>
      <c r="C144" s="361"/>
      <c r="D144" s="361"/>
      <c r="E144" s="361"/>
      <c r="F144" s="361"/>
      <c r="G144" s="361"/>
      <c r="H144" s="361"/>
      <c r="I144" s="361"/>
      <c r="J144" s="361"/>
      <c r="K144" s="361"/>
      <c r="L144" s="31"/>
      <c r="M144" s="252"/>
      <c r="N144" s="46"/>
      <c r="P144" s="26" t="s">
        <v>154</v>
      </c>
    </row>
    <row r="145" spans="2:16" s="5" customFormat="1" ht="9.75" customHeight="1" x14ac:dyDescent="0.25">
      <c r="B145" s="30">
        <v>25</v>
      </c>
      <c r="C145" s="361"/>
      <c r="D145" s="361"/>
      <c r="E145" s="361"/>
      <c r="F145" s="361"/>
      <c r="G145" s="361"/>
      <c r="H145" s="361"/>
      <c r="I145" s="361"/>
      <c r="J145" s="361"/>
      <c r="K145" s="361"/>
      <c r="L145" s="31"/>
      <c r="M145" s="252"/>
      <c r="N145" s="46"/>
      <c r="P145" s="26"/>
    </row>
    <row r="146" spans="2:16" s="5" customFormat="1" ht="9.75" customHeight="1" x14ac:dyDescent="0.25">
      <c r="B146" s="30">
        <v>26</v>
      </c>
      <c r="C146" s="361"/>
      <c r="D146" s="361"/>
      <c r="E146" s="361"/>
      <c r="F146" s="361"/>
      <c r="G146" s="361"/>
      <c r="H146" s="361"/>
      <c r="I146" s="361"/>
      <c r="J146" s="361"/>
      <c r="K146" s="361"/>
      <c r="L146" s="31"/>
      <c r="M146" s="252"/>
      <c r="N146" s="46"/>
      <c r="P146" s="26" t="s">
        <v>151</v>
      </c>
    </row>
    <row r="147" spans="2:16" s="5" customFormat="1" ht="9.75" customHeight="1" x14ac:dyDescent="0.25">
      <c r="B147" s="30">
        <v>27</v>
      </c>
      <c r="C147" s="361"/>
      <c r="D147" s="361"/>
      <c r="E147" s="361"/>
      <c r="F147" s="361"/>
      <c r="G147" s="361"/>
      <c r="H147" s="361"/>
      <c r="I147" s="361"/>
      <c r="J147" s="361"/>
      <c r="K147" s="361"/>
      <c r="L147" s="31"/>
      <c r="M147" s="252"/>
      <c r="N147" s="46"/>
      <c r="P147" s="26" t="s">
        <v>161</v>
      </c>
    </row>
    <row r="148" spans="2:16" s="5" customFormat="1" ht="9.75" customHeight="1" x14ac:dyDescent="0.25">
      <c r="B148" s="30">
        <v>28</v>
      </c>
      <c r="C148" s="361"/>
      <c r="D148" s="361"/>
      <c r="E148" s="361"/>
      <c r="F148" s="361"/>
      <c r="G148" s="361"/>
      <c r="H148" s="361"/>
      <c r="I148" s="361"/>
      <c r="J148" s="361"/>
      <c r="K148" s="361"/>
      <c r="L148" s="31"/>
      <c r="M148" s="252"/>
      <c r="N148" s="46"/>
      <c r="P148" s="26" t="s">
        <v>152</v>
      </c>
    </row>
    <row r="149" spans="2:16" s="5" customFormat="1" ht="9.75" customHeight="1" x14ac:dyDescent="0.25">
      <c r="B149" s="30">
        <v>29</v>
      </c>
      <c r="C149" s="361"/>
      <c r="D149" s="361"/>
      <c r="E149" s="361"/>
      <c r="F149" s="361"/>
      <c r="G149" s="361"/>
      <c r="H149" s="361"/>
      <c r="I149" s="361"/>
      <c r="J149" s="361"/>
      <c r="K149" s="361"/>
      <c r="L149" s="31"/>
      <c r="M149" s="252"/>
      <c r="N149" s="46"/>
      <c r="P149" s="26" t="s">
        <v>168</v>
      </c>
    </row>
    <row r="150" spans="2:16" s="5" customFormat="1" ht="9.75" customHeight="1" x14ac:dyDescent="0.25">
      <c r="B150" s="30">
        <v>30</v>
      </c>
      <c r="C150" s="361"/>
      <c r="D150" s="361"/>
      <c r="E150" s="361"/>
      <c r="F150" s="361"/>
      <c r="G150" s="361"/>
      <c r="H150" s="361"/>
      <c r="I150" s="361"/>
      <c r="J150" s="361"/>
      <c r="K150" s="361"/>
      <c r="L150" s="31"/>
      <c r="M150" s="252"/>
      <c r="N150" s="46"/>
      <c r="P150" s="26" t="s">
        <v>153</v>
      </c>
    </row>
    <row r="151" spans="2:16" s="5" customFormat="1" ht="9.75" customHeight="1" x14ac:dyDescent="0.25">
      <c r="B151" s="30">
        <v>31</v>
      </c>
      <c r="C151" s="361"/>
      <c r="D151" s="361"/>
      <c r="E151" s="361"/>
      <c r="F151" s="361"/>
      <c r="G151" s="361"/>
      <c r="H151" s="361"/>
      <c r="I151" s="361"/>
      <c r="J151" s="361"/>
      <c r="K151" s="361"/>
      <c r="L151" s="31"/>
      <c r="M151" s="252"/>
      <c r="N151" s="46"/>
      <c r="P151" s="26" t="s">
        <v>155</v>
      </c>
    </row>
    <row r="152" spans="2:16" s="5" customFormat="1" ht="9.75" customHeight="1" x14ac:dyDescent="0.25">
      <c r="B152" s="30">
        <v>32</v>
      </c>
      <c r="C152" s="361"/>
      <c r="D152" s="361"/>
      <c r="E152" s="361"/>
      <c r="F152" s="361"/>
      <c r="G152" s="361"/>
      <c r="H152" s="361"/>
      <c r="I152" s="361"/>
      <c r="J152" s="361"/>
      <c r="K152" s="361"/>
      <c r="L152" s="31"/>
      <c r="M152" s="252"/>
      <c r="N152" s="46"/>
      <c r="P152" s="173" t="s">
        <v>156</v>
      </c>
    </row>
    <row r="153" spans="2:16" s="5" customFormat="1" ht="9.75" customHeight="1" x14ac:dyDescent="0.25">
      <c r="B153" s="30">
        <v>33</v>
      </c>
      <c r="C153" s="361"/>
      <c r="D153" s="361"/>
      <c r="E153" s="361"/>
      <c r="F153" s="361"/>
      <c r="G153" s="361"/>
      <c r="H153" s="361"/>
      <c r="I153" s="361"/>
      <c r="J153" s="361"/>
      <c r="K153" s="361"/>
      <c r="L153" s="31"/>
      <c r="M153" s="252"/>
      <c r="N153" s="46"/>
      <c r="P153" s="26"/>
    </row>
    <row r="154" spans="2:16" s="5" customFormat="1" ht="9.75" customHeight="1" x14ac:dyDescent="0.25">
      <c r="B154" s="30">
        <v>34</v>
      </c>
      <c r="C154" s="361"/>
      <c r="D154" s="361"/>
      <c r="E154" s="361"/>
      <c r="F154" s="361"/>
      <c r="G154" s="361"/>
      <c r="H154" s="361"/>
      <c r="I154" s="361"/>
      <c r="J154" s="361"/>
      <c r="K154" s="361"/>
      <c r="L154" s="31"/>
      <c r="M154" s="252"/>
      <c r="N154" s="46"/>
      <c r="P154" s="26" t="s">
        <v>157</v>
      </c>
    </row>
    <row r="155" spans="2:16" s="5" customFormat="1" ht="9.75" customHeight="1" x14ac:dyDescent="0.25">
      <c r="B155" s="30">
        <v>35</v>
      </c>
      <c r="C155" s="361"/>
      <c r="D155" s="361"/>
      <c r="E155" s="361"/>
      <c r="F155" s="361"/>
      <c r="G155" s="361"/>
      <c r="H155" s="361"/>
      <c r="I155" s="361"/>
      <c r="J155" s="361"/>
      <c r="K155" s="361"/>
      <c r="L155" s="31"/>
      <c r="M155" s="257"/>
      <c r="N155" s="258" t="s">
        <v>13</v>
      </c>
      <c r="P155" s="26" t="s">
        <v>158</v>
      </c>
    </row>
    <row r="156" spans="2:16" s="5" customFormat="1" ht="9.75" customHeight="1" x14ac:dyDescent="0.25">
      <c r="B156" s="29"/>
      <c r="C156" s="31"/>
      <c r="D156" s="80"/>
      <c r="E156" s="80"/>
      <c r="F156" s="80"/>
      <c r="G156" s="80"/>
      <c r="H156" s="80"/>
      <c r="I156" s="80"/>
      <c r="J156" s="80"/>
      <c r="K156" s="281" t="s">
        <v>62</v>
      </c>
      <c r="L156" s="31"/>
      <c r="M156" s="63">
        <f>SUM(M121:M155)</f>
        <v>0</v>
      </c>
      <c r="N156" s="51"/>
      <c r="P156" s="26" t="s">
        <v>159</v>
      </c>
    </row>
    <row r="157" spans="2:16" s="5" customFormat="1" ht="9.75" customHeight="1" x14ac:dyDescent="0.25">
      <c r="B157" s="28"/>
      <c r="C157" s="31"/>
      <c r="D157" s="80"/>
      <c r="E157" s="80"/>
      <c r="F157" s="80"/>
      <c r="G157" s="80"/>
      <c r="H157" s="80"/>
      <c r="I157" s="80"/>
      <c r="J157" s="80"/>
      <c r="K157" s="281" t="s">
        <v>59</v>
      </c>
      <c r="L157" s="31"/>
      <c r="M157" s="63"/>
      <c r="N157" s="51">
        <f>N120-M156</f>
        <v>0</v>
      </c>
      <c r="P157" s="26"/>
    </row>
    <row r="158" spans="2:16" s="5" customFormat="1" ht="9.75" customHeight="1" x14ac:dyDescent="0.25">
      <c r="B158" s="8"/>
      <c r="C158" s="17"/>
      <c r="D158" s="81"/>
      <c r="E158" s="81"/>
      <c r="F158" s="81"/>
      <c r="G158" s="81"/>
      <c r="H158" s="81"/>
      <c r="I158" s="81"/>
      <c r="J158" s="81"/>
      <c r="K158" s="59"/>
      <c r="L158" s="17"/>
      <c r="M158" s="51"/>
      <c r="N158" s="51"/>
      <c r="P158" s="26"/>
    </row>
    <row r="159" spans="2:16" s="5" customFormat="1" ht="9.75" customHeight="1" x14ac:dyDescent="0.25">
      <c r="B159" s="14"/>
      <c r="C159" s="82"/>
      <c r="D159" s="82"/>
      <c r="E159" s="82"/>
      <c r="F159" s="21"/>
      <c r="G159" s="82"/>
      <c r="H159" s="82"/>
      <c r="I159" s="82"/>
      <c r="J159" s="82"/>
      <c r="K159" s="82"/>
      <c r="L159" s="82"/>
      <c r="M159" s="82"/>
      <c r="N159" s="82"/>
      <c r="P159" s="26"/>
    </row>
    <row r="160" spans="2:16" s="5" customFormat="1" ht="9.75" customHeight="1" x14ac:dyDescent="0.25">
      <c r="B160" s="1"/>
      <c r="F160" s="83"/>
      <c r="P160" s="181"/>
    </row>
    <row r="161" spans="1:42" s="5" customFormat="1" ht="9.75" customHeight="1" x14ac:dyDescent="0.25">
      <c r="B161" s="1"/>
      <c r="F161" s="83"/>
      <c r="P161" s="181"/>
    </row>
    <row r="162" spans="1:42" s="5" customFormat="1" ht="15.75" hidden="1" customHeight="1" x14ac:dyDescent="0.25">
      <c r="B162" s="1"/>
      <c r="F162" s="83"/>
    </row>
    <row r="163" spans="1:42" s="5" customFormat="1" ht="15.75" hidden="1" customHeight="1" x14ac:dyDescent="0.25">
      <c r="A163" s="84"/>
      <c r="B163" s="85"/>
      <c r="C163" s="84"/>
      <c r="D163" s="84"/>
      <c r="E163" s="84"/>
      <c r="F163" s="86"/>
      <c r="G163" s="84"/>
      <c r="H163" s="84"/>
      <c r="I163" s="84"/>
      <c r="J163" s="84"/>
      <c r="K163" s="84"/>
      <c r="L163" s="84"/>
      <c r="M163" s="84"/>
      <c r="N163" s="84"/>
      <c r="O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row>
    <row r="164" spans="1:42" s="5" customFormat="1" ht="15.75" hidden="1" customHeight="1" x14ac:dyDescent="0.25">
      <c r="A164" s="84"/>
      <c r="B164" s="85"/>
      <c r="C164" s="84"/>
      <c r="D164" s="84"/>
      <c r="E164" s="84"/>
      <c r="F164" s="86"/>
      <c r="G164" s="84"/>
      <c r="H164" s="84"/>
      <c r="I164" s="84"/>
      <c r="J164" s="84"/>
      <c r="K164" s="84"/>
      <c r="L164" s="84"/>
      <c r="M164" s="84"/>
      <c r="N164" s="84"/>
      <c r="O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row>
    <row r="165" spans="1:42" s="5" customFormat="1" ht="15.75" hidden="1" customHeight="1" x14ac:dyDescent="0.25">
      <c r="A165" s="84"/>
      <c r="B165" s="85"/>
      <c r="C165" s="84"/>
      <c r="D165" s="84"/>
      <c r="E165" s="84"/>
      <c r="F165" s="86"/>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row>
    <row r="166" spans="1:42" s="5" customFormat="1" ht="15.75" hidden="1" customHeight="1" x14ac:dyDescent="0.25">
      <c r="A166" s="84"/>
      <c r="B166" s="85"/>
      <c r="C166" s="84"/>
      <c r="D166" s="84"/>
      <c r="E166" s="84"/>
      <c r="F166" s="86"/>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row>
    <row r="167" spans="1:42" s="5" customFormat="1" ht="15.75" hidden="1" customHeight="1" x14ac:dyDescent="0.25">
      <c r="A167" s="84"/>
      <c r="B167" s="85"/>
      <c r="C167" s="84"/>
      <c r="D167" s="84"/>
      <c r="E167" s="84"/>
      <c r="F167" s="86"/>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row>
    <row r="168" spans="1:42" s="5" customFormat="1" ht="15.75" hidden="1" customHeight="1" x14ac:dyDescent="0.25">
      <c r="A168" s="84"/>
      <c r="B168" s="85"/>
      <c r="C168" s="84"/>
      <c r="D168" s="84"/>
      <c r="E168" s="84"/>
      <c r="F168" s="86"/>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row>
    <row r="169" spans="1:42" s="5" customFormat="1" ht="15.75" hidden="1" customHeight="1" x14ac:dyDescent="0.25">
      <c r="A169" s="84"/>
      <c r="B169" s="85"/>
      <c r="C169" s="84"/>
      <c r="D169" s="84"/>
      <c r="E169" s="84"/>
      <c r="F169" s="86"/>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row>
    <row r="170" spans="1:42" s="5" customFormat="1" ht="15.75" hidden="1" customHeight="1" x14ac:dyDescent="0.25">
      <c r="A170" s="84"/>
      <c r="B170" s="85"/>
      <c r="C170" s="84"/>
      <c r="D170" s="84"/>
      <c r="E170" s="84"/>
      <c r="F170" s="86"/>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row>
    <row r="171" spans="1:42" s="5" customFormat="1" ht="15.75" hidden="1" customHeight="1" x14ac:dyDescent="0.25">
      <c r="A171" s="84"/>
      <c r="B171" s="85"/>
      <c r="C171" s="84"/>
      <c r="D171" s="84"/>
      <c r="E171" s="84"/>
      <c r="F171" s="86"/>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row>
    <row r="172" spans="1:42" s="5" customFormat="1" ht="15.75" hidden="1" customHeight="1" x14ac:dyDescent="0.25">
      <c r="A172" s="84"/>
      <c r="B172" s="85"/>
      <c r="C172" s="84"/>
      <c r="D172" s="84"/>
      <c r="E172" s="84"/>
      <c r="F172" s="86"/>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row>
    <row r="173" spans="1:42" s="5" customFormat="1" ht="15.75" hidden="1" customHeight="1" x14ac:dyDescent="0.25">
      <c r="A173" s="84"/>
      <c r="B173" s="85"/>
      <c r="C173" s="84"/>
      <c r="D173" s="84"/>
      <c r="E173" s="84"/>
      <c r="F173" s="86"/>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row>
    <row r="174" spans="1:42" s="5" customFormat="1" ht="15.75" hidden="1" customHeight="1" x14ac:dyDescent="0.25">
      <c r="A174" s="84"/>
      <c r="B174" s="85"/>
      <c r="C174" s="84"/>
      <c r="D174" s="84"/>
      <c r="E174" s="84"/>
      <c r="F174" s="86"/>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row>
    <row r="175" spans="1:42" s="5" customFormat="1" ht="15.75" hidden="1" customHeight="1" x14ac:dyDescent="0.25">
      <c r="A175" s="84"/>
      <c r="B175" s="85"/>
      <c r="C175" s="84"/>
      <c r="D175" s="84"/>
      <c r="E175" s="84"/>
      <c r="F175" s="86"/>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row>
    <row r="176" spans="1:42" ht="15.75" hidden="1" customHeight="1" x14ac:dyDescent="0.25"/>
    <row r="177" ht="9.9499999999999993" hidden="1" customHeight="1" x14ac:dyDescent="0.25"/>
  </sheetData>
  <sheetProtection algorithmName="SHA-512" hashValue="p72X4fYrgiOY6tmdlTVpwrjJgbWaT111Z5UaFusBCSHcpE+wooV8M5Kf2WN+fJdAblC7FUdsqqdwk+dXE66Ayg==" saltValue="cK82qissgDd8HSyLmoHacw==" spinCount="100000" sheet="1" objects="1" scenarios="1" selectLockedCells="1"/>
  <sortState xmlns:xlrd2="http://schemas.microsoft.com/office/spreadsheetml/2017/richdata2" ref="C121:M155">
    <sortCondition ref="C89"/>
    <sortCondition ref="C121"/>
  </sortState>
  <mergeCells count="99">
    <mergeCell ref="B6:I6"/>
    <mergeCell ref="K6:N6"/>
    <mergeCell ref="C153:K153"/>
    <mergeCell ref="C151:K151"/>
    <mergeCell ref="C154:K154"/>
    <mergeCell ref="C137:K137"/>
    <mergeCell ref="C138:K138"/>
    <mergeCell ref="C139:K139"/>
    <mergeCell ref="C140:K140"/>
    <mergeCell ref="C141:K141"/>
    <mergeCell ref="C133:K133"/>
    <mergeCell ref="C132:K132"/>
    <mergeCell ref="C134:K134"/>
    <mergeCell ref="C135:K135"/>
    <mergeCell ref="C136:K136"/>
    <mergeCell ref="C127:K127"/>
    <mergeCell ref="C155:K155"/>
    <mergeCell ref="L3:M3"/>
    <mergeCell ref="B76:C76"/>
    <mergeCell ref="F75:H75"/>
    <mergeCell ref="B31:D31"/>
    <mergeCell ref="B78:N80"/>
    <mergeCell ref="C147:K147"/>
    <mergeCell ref="C148:K148"/>
    <mergeCell ref="C149:K149"/>
    <mergeCell ref="C150:K150"/>
    <mergeCell ref="C152:K152"/>
    <mergeCell ref="C142:K142"/>
    <mergeCell ref="C143:K143"/>
    <mergeCell ref="C144:K144"/>
    <mergeCell ref="C145:K145"/>
    <mergeCell ref="C146:K146"/>
    <mergeCell ref="C128:K128"/>
    <mergeCell ref="C129:K129"/>
    <mergeCell ref="C130:K130"/>
    <mergeCell ref="C131:K131"/>
    <mergeCell ref="C121:K121"/>
    <mergeCell ref="C122:K122"/>
    <mergeCell ref="C123:K123"/>
    <mergeCell ref="C124:K124"/>
    <mergeCell ref="C126:K126"/>
    <mergeCell ref="C125:K125"/>
    <mergeCell ref="C104:K104"/>
    <mergeCell ref="C105:K105"/>
    <mergeCell ref="C106:K106"/>
    <mergeCell ref="C107:K107"/>
    <mergeCell ref="C108:K108"/>
    <mergeCell ref="C99:K99"/>
    <mergeCell ref="C100:K100"/>
    <mergeCell ref="C101:K101"/>
    <mergeCell ref="C102:K102"/>
    <mergeCell ref="C103:K103"/>
    <mergeCell ref="C95:K95"/>
    <mergeCell ref="C94:K94"/>
    <mergeCell ref="C96:K96"/>
    <mergeCell ref="C97:K97"/>
    <mergeCell ref="C98:K98"/>
    <mergeCell ref="C89:K89"/>
    <mergeCell ref="C90:K90"/>
    <mergeCell ref="C91:K91"/>
    <mergeCell ref="C92:K92"/>
    <mergeCell ref="C93:K93"/>
    <mergeCell ref="Z2:AE2"/>
    <mergeCell ref="H3:J3"/>
    <mergeCell ref="F19:H19"/>
    <mergeCell ref="B22:C22"/>
    <mergeCell ref="K22:N22"/>
    <mergeCell ref="P1:P2"/>
    <mergeCell ref="R7:V7"/>
    <mergeCell ref="K7:N7"/>
    <mergeCell ref="B1:N1"/>
    <mergeCell ref="K8:N8"/>
    <mergeCell ref="B8:C8"/>
    <mergeCell ref="E9:G9"/>
    <mergeCell ref="B7:I7"/>
    <mergeCell ref="E3:G3"/>
    <mergeCell ref="H4:J4"/>
    <mergeCell ref="H5:J5"/>
    <mergeCell ref="B56:C56"/>
    <mergeCell ref="B74:C74"/>
    <mergeCell ref="F74:H74"/>
    <mergeCell ref="K23:N23"/>
    <mergeCell ref="L24:M24"/>
    <mergeCell ref="O25:O28"/>
    <mergeCell ref="L33:M33"/>
    <mergeCell ref="H87:I87"/>
    <mergeCell ref="L4:M4"/>
    <mergeCell ref="L5:M5"/>
    <mergeCell ref="K20:M20"/>
    <mergeCell ref="K45:M45"/>
    <mergeCell ref="K46:M46"/>
    <mergeCell ref="H85:I85"/>
    <mergeCell ref="K85:M85"/>
    <mergeCell ref="I86:J86"/>
    <mergeCell ref="K86:M86"/>
    <mergeCell ref="K54:M54"/>
    <mergeCell ref="K42:M42"/>
    <mergeCell ref="B84:N84"/>
    <mergeCell ref="K55:N55"/>
  </mergeCells>
  <phoneticPr fontId="34" type="noConversion"/>
  <conditionalFormatting sqref="D32:D42">
    <cfRule type="cellIs" dxfId="18" priority="16" operator="equal">
      <formula>"s"</formula>
    </cfRule>
    <cfRule type="cellIs" dxfId="17" priority="17" operator="equal">
      <formula>"v"</formula>
    </cfRule>
  </conditionalFormatting>
  <conditionalFormatting sqref="H45:H54">
    <cfRule type="expression" dxfId="16" priority="44">
      <formula>H45="ja"</formula>
    </cfRule>
  </conditionalFormatting>
  <conditionalFormatting sqref="K30">
    <cfRule type="expression" dxfId="15" priority="5">
      <formula>$M$30&lt;1</formula>
    </cfRule>
  </conditionalFormatting>
  <conditionalFormatting sqref="K63">
    <cfRule type="expression" dxfId="14" priority="40">
      <formula>$M$63&lt;0</formula>
    </cfRule>
  </conditionalFormatting>
  <conditionalFormatting sqref="K65">
    <cfRule type="expression" dxfId="13" priority="39">
      <formula>$M$65&lt;0</formula>
    </cfRule>
  </conditionalFormatting>
  <conditionalFormatting sqref="K70">
    <cfRule type="expression" dxfId="12" priority="38">
      <formula>$M$70&lt;0</formula>
    </cfRule>
  </conditionalFormatting>
  <conditionalFormatting sqref="M14">
    <cfRule type="expression" dxfId="11" priority="4">
      <formula>$N$3&gt;56</formula>
    </cfRule>
  </conditionalFormatting>
  <conditionalFormatting sqref="M16">
    <cfRule type="expression" dxfId="10" priority="3">
      <formula>$N$3&gt;56</formula>
    </cfRule>
  </conditionalFormatting>
  <conditionalFormatting sqref="M18">
    <cfRule type="cellIs" dxfId="9" priority="9" operator="lessThan">
      <formula>0</formula>
    </cfRule>
  </conditionalFormatting>
  <conditionalFormatting sqref="M31">
    <cfRule type="cellIs" dxfId="8" priority="1" operator="greaterThan">
      <formula>100</formula>
    </cfRule>
  </conditionalFormatting>
  <conditionalFormatting sqref="M40">
    <cfRule type="cellIs" dxfId="7" priority="20" operator="greaterThan">
      <formula>100</formula>
    </cfRule>
  </conditionalFormatting>
  <conditionalFormatting sqref="M48:M53">
    <cfRule type="expression" dxfId="6" priority="13">
      <formula>#REF!&gt;0</formula>
    </cfRule>
  </conditionalFormatting>
  <conditionalFormatting sqref="M30:N30">
    <cfRule type="cellIs" dxfId="5" priority="11" operator="greaterThan">
      <formula>0</formula>
    </cfRule>
  </conditionalFormatting>
  <conditionalFormatting sqref="M39:N39">
    <cfRule type="cellIs" dxfId="4" priority="10" operator="greaterThan">
      <formula>0</formula>
    </cfRule>
  </conditionalFormatting>
  <conditionalFormatting sqref="M51:N51">
    <cfRule type="cellIs" dxfId="3" priority="15" operator="lessThan">
      <formula>0</formula>
    </cfRule>
  </conditionalFormatting>
  <conditionalFormatting sqref="N51">
    <cfRule type="expression" dxfId="2" priority="2">
      <formula>#REF!&gt;0</formula>
    </cfRule>
  </conditionalFormatting>
  <conditionalFormatting sqref="W45:W46 W48">
    <cfRule type="expression" dxfId="1" priority="43">
      <formula>$W$45&gt;$T$20</formula>
    </cfRule>
  </conditionalFormatting>
  <conditionalFormatting sqref="W50">
    <cfRule type="cellIs" dxfId="0" priority="42" operator="lessThan">
      <formula>0</formula>
    </cfRule>
  </conditionalFormatting>
  <dataValidations xWindow="1067" yWindow="673" count="6">
    <dataValidation type="whole" operator="lessThanOrEqual" allowBlank="1" showInputMessage="1" showErrorMessage="1" errorTitle="Taakberekening-PO" error="De opname onbetaald verlof kan niet groter zijn dan het erboven vermelde aantal uren." sqref="X21" xr:uid="{6717EEC9-49A6-41A9-A2C1-7953A916B7B5}">
      <formula1>X20</formula1>
    </dataValidation>
    <dataValidation allowBlank="1" showInputMessage="1" showErrorMessage="1" promptTitle="Taakberekening-PO" prompt="Vul hier de naam in van het kind waarvoor het verlof wordt opgenomen." sqref="Y24" xr:uid="{99FFF4E6-542D-4DF9-89C4-2516F47CDADA}"/>
    <dataValidation allowBlank="1" showInputMessage="1" showErrorMessage="1" promptTitle="Taakberekening-PO" prompt="Vul hier de naam in van het kind waarvoor het ouderschapsverlof wordt opgenomen." sqref="X10:X12 W9" xr:uid="{4A10B60F-B7CB-4F50-83FF-1BBD3BDDCB46}"/>
    <dataValidation type="list" allowBlank="1" showInputMessage="1" showErrorMessage="1" sqref="N5" xr:uid="{33E6D03E-61A9-4B1D-9F9F-20D69B2C9CE5}">
      <formula1>"&gt; 3,&lt; 4"</formula1>
    </dataValidation>
    <dataValidation type="date" allowBlank="1" showErrorMessage="1" errorTitle="Onjuiste datum" error="Deze datum valt buiten dit berekeningsjaar" sqref="G32:G53 G54" xr:uid="{12E6CF8E-60F6-47D9-887A-C164CE831432}">
      <formula1>DATE(E4,8,1)</formula1>
      <formula2>DATE(G4,9,30)</formula2>
    </dataValidation>
    <dataValidation type="date" allowBlank="1" showErrorMessage="1" errorTitle="Onjuiste datum" error="Deze datum valt buiten dit berekeningsjaar" sqref="G57:G72" xr:uid="{69ABA759-48F7-4154-8068-0C4D4C0580C1}">
      <formula1>DATE(E4,8,1)</formula1>
      <formula2>DATE(G4,9,30)</formula2>
    </dataValidation>
  </dataValidations>
  <printOptions horizontalCentered="1" verticalCentered="1"/>
  <pageMargins left="0.70866141732283472" right="0.70866141732283472" top="0.74803149606299213" bottom="0.55118110236220474" header="0.31496062992125984" footer="0.31496062992125984"/>
  <pageSetup paperSize="9" scale="93" fitToHeight="2" orientation="portrait" verticalDpi="300" r:id="rId1"/>
  <headerFooter>
    <oddHeader>&amp;L&amp;K06-024TaakberekeningPO.nl&amp;C&amp;K06-024&amp;F&amp;R&amp;K06-024&amp;A</oddHeader>
    <oddFooter>&amp;C&amp;K06-024© TaakberekeningPO.nl&amp;R&amp;K06-024&amp;D</oddFooter>
  </headerFooter>
  <rowBreaks count="1" manualBreakCount="1">
    <brk id="82"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mijn jaartaakOP</vt:lpstr>
      <vt:lpstr>'mijn jaartaakOP'!Afdrukbereik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vL</dc:creator>
  <cp:lastModifiedBy>P vL</cp:lastModifiedBy>
  <cp:lastPrinted>2026-07-08T11:20:49Z</cp:lastPrinted>
  <dcterms:created xsi:type="dcterms:W3CDTF">2026-07-03T09:48:58Z</dcterms:created>
  <dcterms:modified xsi:type="dcterms:W3CDTF">2026-07-09T11:48:03Z</dcterms:modified>
</cp:coreProperties>
</file>